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namedSheetViews/namedSheetView1.xml" ContentType="application/vnd.ms-excel.namedsheetviews+xml"/>
  <Override PartName="/xl/drawings/drawing2.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3.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drawings/drawing4.xml" ContentType="application/vnd.openxmlformats-officedocument.drawing+xml"/>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drawings/drawing5.xml" ContentType="application/vnd.openxmlformats-officedocument.drawing+xml"/>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drawings/drawing6.xml" ContentType="application/vnd.openxmlformats-officedocument.drawing+xml"/>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gla-my.sharepoint.com/personal/errol_rivera_glasgow_ac_uk/Documents/Documents/AFHUB/"/>
    </mc:Choice>
  </mc:AlternateContent>
  <xr:revisionPtr revIDLastSave="1" documentId="8_{F7D147A4-C084-40C3-B239-0DA1546C45C0}" xr6:coauthVersionLast="47" xr6:coauthVersionMax="47" xr10:uidLastSave="{0301B3A5-A0F2-4AA1-A782-0ED53C8F97EE}"/>
  <bookViews>
    <workbookView xWindow="-108" yWindow="-108" windowWidth="23256" windowHeight="12576" tabRatio="801" xr2:uid="{CA3B89D1-A0F9-44A3-AE6E-F12F11F4BC6E}"/>
  </bookViews>
  <sheets>
    <sheet name="1. Assessment Biography" sheetId="2" r:id="rId1"/>
    <sheet name="2. Targeting your Primary ILO" sheetId="4" r:id="rId2"/>
    <sheet name="3. Deconstructing Your ILO's" sheetId="6" r:id="rId3"/>
    <sheet name="4. ID'ing Barriers to Engagment" sheetId="5" r:id="rId4"/>
    <sheet name="Sheet4" sheetId="13" state="hidden" r:id="rId5"/>
    <sheet name="5. Finding Assessment Activity" sheetId="7" r:id="rId6"/>
    <sheet name="Sheet7" sheetId="9" state="hidden" r:id="rId7"/>
    <sheet name="Sheet8" sheetId="10" state="hidden" r:id="rId8"/>
    <sheet name="Sheet6" sheetId="8" state="hidden" r:id="rId9"/>
    <sheet name="Sheet2" sheetId="11" state="hidden" r:id="rId10"/>
    <sheet name="Sheet3" sheetId="3" state="hidden" r:id="rId11"/>
  </sheets>
  <definedNames>
    <definedName name="_xlnm._FilterDatabase" localSheetId="7" hidden="1">Sheet8!$D$1:$D$15</definedName>
    <definedName name="Z_3079D2C0_EF2E_48E1_BAA9_7B24B5ED0808_.wvu.Cols" localSheetId="0" hidden="1">'1. Assessment Biography'!$A:$E,'1. Assessment Biography'!$R:$AL</definedName>
    <definedName name="Z_3079D2C0_EF2E_48E1_BAA9_7B24B5ED0808_.wvu.Cols" localSheetId="1" hidden="1">'2. Targeting your Primary ILO'!$I:$AJ</definedName>
    <definedName name="Z_3079D2C0_EF2E_48E1_BAA9_7B24B5ED0808_.wvu.Cols" localSheetId="2" hidden="1">'3. Deconstructing Your ILO''s'!$Q:$AB</definedName>
    <definedName name="Z_3079D2C0_EF2E_48E1_BAA9_7B24B5ED0808_.wvu.Cols" localSheetId="3" hidden="1">'4. ID''ing Barriers to Engagment'!$P:$BJ</definedName>
    <definedName name="Z_3079D2C0_EF2E_48E1_BAA9_7B24B5ED0808_.wvu.Cols" localSheetId="5" hidden="1">'5. Finding Assessment Activity'!$Q:$AE</definedName>
    <definedName name="Z_3079D2C0_EF2E_48E1_BAA9_7B24B5ED0808_.wvu.FilterData" localSheetId="7" hidden="1">Sheet8!$D$1:$D$15</definedName>
    <definedName name="Z_3079D2C0_EF2E_48E1_BAA9_7B24B5ED0808_.wvu.Rows" localSheetId="1" hidden="1">'2. Targeting your Primary ILO'!$35:$35,'2. Targeting your Primary ILO'!$57:$66,'2. Targeting your Primary ILO'!$89:$97</definedName>
    <definedName name="Z_3079D2C0_EF2E_48E1_BAA9_7B24B5ED0808_.wvu.Rows" localSheetId="2" hidden="1">'3. Deconstructing Your ILO''s'!$100:$102</definedName>
  </definedNames>
  <calcPr calcId="191029"/>
  <customWorkbookViews>
    <customWorkbookView name="View" guid="{3079D2C0-EF2E-48E1-BAA9-7B24B5ED0808}" maximized="1" xWindow="-9" yWindow="-9" windowWidth="1938" windowHeight="104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5" i="9" l="1" a="1"/>
  <c r="K185" i="9" s="1"/>
  <c r="B151" i="4"/>
  <c r="B134" i="4"/>
  <c r="Z5" i="7"/>
  <c r="Z6" i="7"/>
  <c r="Z4" i="7"/>
  <c r="AG145" i="5"/>
  <c r="AG146" i="5"/>
  <c r="AG144" i="5"/>
  <c r="AF145" i="5"/>
  <c r="AF146" i="5"/>
  <c r="AF144" i="5"/>
  <c r="AB145" i="5"/>
  <c r="AB146" i="5"/>
  <c r="AE145" i="5" s="1" a="1"/>
  <c r="AE145" i="5" s="1"/>
  <c r="AB144" i="5"/>
  <c r="AE146" i="5" s="1" a="1"/>
  <c r="AE146" i="5" s="1"/>
  <c r="AC145" i="5"/>
  <c r="AC146" i="5"/>
  <c r="AC144" i="5"/>
  <c r="S14" i="5"/>
  <c r="AD4" i="5"/>
  <c r="AD5" i="5"/>
  <c r="AD6" i="5"/>
  <c r="AD7" i="5"/>
  <c r="AD8" i="5"/>
  <c r="AD9" i="5"/>
  <c r="AD10" i="5"/>
  <c r="AD11" i="5"/>
  <c r="AD3" i="5"/>
  <c r="S16" i="5"/>
  <c r="M30" i="6"/>
  <c r="J30" i="6"/>
  <c r="Y32" i="6"/>
  <c r="Y33" i="6"/>
  <c r="Y34" i="6"/>
  <c r="Y31" i="6"/>
  <c r="AP2" i="5" a="1"/>
  <c r="AP2" i="5" s="1"/>
  <c r="AT2" i="5" s="1" a="1"/>
  <c r="AT2" i="5" s="1"/>
  <c r="AO2" i="5" a="1"/>
  <c r="AO2" i="5" s="1"/>
  <c r="AN2" i="5" a="1"/>
  <c r="AN2" i="5" s="1"/>
  <c r="S15" i="5"/>
  <c r="AM3" i="5"/>
  <c r="AM4" i="5"/>
  <c r="AM5" i="5"/>
  <c r="AM6" i="5"/>
  <c r="AE2" i="5" a="1"/>
  <c r="AE2" i="5" s="1"/>
  <c r="AI2" i="5" s="1" a="1"/>
  <c r="AI2" i="5" s="1"/>
  <c r="T18" i="5" s="1"/>
  <c r="AG2" i="5" a="1"/>
  <c r="AG2" i="5" s="1"/>
  <c r="AK2" i="5" s="1" a="1"/>
  <c r="AK2" i="5" s="1"/>
  <c r="T20" i="5" s="1"/>
  <c r="AF2" i="5" a="1"/>
  <c r="AF2" i="5" s="1"/>
  <c r="AJ2" i="5" s="1" a="1"/>
  <c r="AJ2" i="5" s="1"/>
  <c r="T19" i="5" s="1"/>
  <c r="AW6" i="5"/>
  <c r="AX6" i="5"/>
  <c r="AW5" i="5"/>
  <c r="AX5" i="5"/>
  <c r="AW4" i="5"/>
  <c r="AX4" i="5"/>
  <c r="AW3" i="5"/>
  <c r="AX3" i="5"/>
  <c r="AW2" i="5"/>
  <c r="AZ2" i="5" a="1"/>
  <c r="AZ2" i="5" s="1"/>
  <c r="BB6" i="5" s="1" a="1"/>
  <c r="BB6" i="5" s="1"/>
  <c r="BE6" i="5" s="1"/>
  <c r="H2" i="3" a="1"/>
  <c r="H2" i="3" s="1"/>
  <c r="A3" i="3"/>
  <c r="A2" i="3"/>
  <c r="U83" i="4"/>
  <c r="T82" i="4"/>
  <c r="U82" i="4" s="1"/>
  <c r="T83" i="4"/>
  <c r="AX2" i="5"/>
  <c r="P18" i="2"/>
  <c r="P17" i="2"/>
  <c r="P16" i="2"/>
  <c r="P15" i="2"/>
  <c r="P14" i="2"/>
  <c r="P13" i="2"/>
  <c r="P12" i="2"/>
  <c r="P11" i="2"/>
  <c r="P10" i="2"/>
  <c r="P9" i="2"/>
  <c r="P8" i="2"/>
  <c r="P7" i="2"/>
  <c r="P6" i="2"/>
  <c r="P5" i="2"/>
  <c r="P4" i="2"/>
  <c r="V5" i="5"/>
  <c r="E80" i="4"/>
  <c r="E72" i="4"/>
  <c r="E64" i="4"/>
  <c r="E56" i="4"/>
  <c r="E48" i="4"/>
  <c r="E40" i="4"/>
  <c r="E32" i="4"/>
  <c r="E26" i="4"/>
  <c r="AC13" i="4"/>
  <c r="Y13" i="4" s="1" a="1"/>
  <c r="Y13" i="4" s="1"/>
  <c r="B155" i="4"/>
  <c r="B137" i="4"/>
  <c r="R81" i="4" a="1"/>
  <c r="R81" i="4" s="1"/>
  <c r="B102" i="4"/>
  <c r="W20" i="4"/>
  <c r="U20" i="4" s="1"/>
  <c r="W19" i="4"/>
  <c r="U19" i="4" s="1"/>
  <c r="W18" i="4"/>
  <c r="U18" i="4" s="1"/>
  <c r="W17" i="4"/>
  <c r="U17" i="4" s="1"/>
  <c r="W16" i="4"/>
  <c r="U16" i="4" s="1"/>
  <c r="W15" i="4"/>
  <c r="U15" i="4" s="1"/>
  <c r="W14" i="4"/>
  <c r="U14" i="4" s="1"/>
  <c r="W13" i="4"/>
  <c r="U13" i="4" s="1"/>
  <c r="AX3" i="8" a="1"/>
  <c r="AX3" i="8" s="1"/>
  <c r="AY3" i="8" s="1" a="1"/>
  <c r="AY3" i="8" s="1"/>
  <c r="BC35" i="8" s="1" a="1"/>
  <c r="BC35" i="8" s="1"/>
  <c r="AP3" i="8"/>
  <c r="AZ3" i="8" a="1"/>
  <c r="AZ3" i="8" s="1"/>
  <c r="O154" i="9" a="1"/>
  <c r="O154" i="9" s="1"/>
  <c r="P160" i="9"/>
  <c r="I17" i="9"/>
  <c r="I20" i="9" s="1" a="1"/>
  <c r="I20" i="9" s="1"/>
  <c r="L149" i="9"/>
  <c r="W185" i="9"/>
  <c r="L150" i="9"/>
  <c r="Q2" i="8"/>
  <c r="AD3" i="8" s="1" a="1"/>
  <c r="AD3" i="8" s="1"/>
  <c r="Q3" i="8"/>
  <c r="AJ3" i="8" s="1" a="1"/>
  <c r="AJ3" i="8" s="1"/>
  <c r="Q1" i="8"/>
  <c r="AK3" i="8" s="1" a="1"/>
  <c r="AK3" i="8" s="1"/>
  <c r="K186" i="9" a="1"/>
  <c r="K186" i="9" s="1"/>
  <c r="K184" i="9" a="1"/>
  <c r="K184" i="9" s="1"/>
  <c r="Q16" i="9" a="1"/>
  <c r="Q16" i="9" s="1"/>
  <c r="AA147" i="9"/>
  <c r="AA148" i="9"/>
  <c r="AA149" i="9"/>
  <c r="AA150" i="9"/>
  <c r="AA151" i="9"/>
  <c r="AA152" i="9"/>
  <c r="AA153" i="9"/>
  <c r="AA154" i="9"/>
  <c r="AA172" i="9"/>
  <c r="AA173" i="9"/>
  <c r="AA174" i="9"/>
  <c r="AA175" i="9"/>
  <c r="AA176" i="9"/>
  <c r="AA177" i="9"/>
  <c r="AA178" i="9"/>
  <c r="AA179" i="9"/>
  <c r="AA180" i="9"/>
  <c r="AA181" i="9"/>
  <c r="AA182" i="9"/>
  <c r="AA183" i="9"/>
  <c r="AA184" i="9"/>
  <c r="AA185" i="9"/>
  <c r="Z147" i="9"/>
  <c r="Z148" i="9"/>
  <c r="Z149" i="9"/>
  <c r="Z150" i="9"/>
  <c r="Z151" i="9"/>
  <c r="Z152" i="9"/>
  <c r="Z153" i="9"/>
  <c r="Z154" i="9"/>
  <c r="Y147" i="9"/>
  <c r="Y148" i="9"/>
  <c r="Y149" i="9"/>
  <c r="Y150" i="9"/>
  <c r="Y151" i="9"/>
  <c r="Y152" i="9"/>
  <c r="Y153" i="9"/>
  <c r="Y154" i="9"/>
  <c r="J20" i="9" a="1"/>
  <c r="J20" i="9" s="1"/>
  <c r="L20" i="9" s="1"/>
  <c r="B2" i="10" s="1"/>
  <c r="V136" i="9" a="1"/>
  <c r="V136" i="9" s="1"/>
  <c r="C97" i="4"/>
  <c r="C96" i="4"/>
  <c r="C95" i="4"/>
  <c r="C94" i="4"/>
  <c r="C93" i="4"/>
  <c r="C92" i="4"/>
  <c r="C91" i="4"/>
  <c r="C90" i="4"/>
  <c r="AE144" i="5" l="1" a="1"/>
  <c r="AE144" i="5" s="1"/>
  <c r="S3" i="7" s="1" a="1"/>
  <c r="AP7" i="5"/>
  <c r="AP8" i="5"/>
  <c r="AP9" i="5"/>
  <c r="AO9" i="5"/>
  <c r="AO8" i="5"/>
  <c r="AN9" i="5"/>
  <c r="AN8" i="5"/>
  <c r="AN7" i="5"/>
  <c r="AO7" i="5"/>
  <c r="Z31" i="6"/>
  <c r="O167" i="9" a="1"/>
  <c r="O167" i="9" s="1"/>
  <c r="BB5" i="5" a="1"/>
  <c r="BB5" i="5" s="1"/>
  <c r="BE5" i="5" s="1"/>
  <c r="BB4" i="5" a="1"/>
  <c r="BB4" i="5" s="1"/>
  <c r="BE4" i="5" s="1"/>
  <c r="BB3" i="5" a="1"/>
  <c r="BB3" i="5" s="1"/>
  <c r="BE3" i="5" s="1"/>
  <c r="BC6" i="5" a="1"/>
  <c r="BC6" i="5" s="1"/>
  <c r="BF6" i="5" s="1"/>
  <c r="BC5" i="5" a="1"/>
  <c r="BC5" i="5" s="1"/>
  <c r="BF5" i="5" s="1"/>
  <c r="BC4" i="5" a="1"/>
  <c r="BC4" i="5" s="1"/>
  <c r="BF4" i="5" s="1"/>
  <c r="BC3" i="5" a="1"/>
  <c r="BC3" i="5" s="1"/>
  <c r="BF3" i="5" s="1"/>
  <c r="BA2" i="5" a="1"/>
  <c r="BA2" i="5" s="1"/>
  <c r="BD2" i="5" s="1"/>
  <c r="BA6" i="5" a="1"/>
  <c r="BA6" i="5" s="1"/>
  <c r="BD6" i="5" s="1"/>
  <c r="BA5" i="5" a="1"/>
  <c r="BA5" i="5" s="1"/>
  <c r="BD5" i="5" s="1"/>
  <c r="BA4" i="5" a="1"/>
  <c r="BA4" i="5" s="1"/>
  <c r="BD4" i="5" s="1"/>
  <c r="BA3" i="5" a="1"/>
  <c r="BA3" i="5" s="1"/>
  <c r="BD3" i="5" s="1"/>
  <c r="BC2" i="5" a="1"/>
  <c r="BC2" i="5" s="1"/>
  <c r="BF2" i="5" s="1"/>
  <c r="BB2" i="5" a="1"/>
  <c r="BB2" i="5" s="1"/>
  <c r="BE2" i="5" s="1"/>
  <c r="H1" i="3"/>
  <c r="G3" i="3" a="1"/>
  <c r="G3" i="3" s="1"/>
  <c r="G2" i="3" a="1"/>
  <c r="G2" i="3" s="1"/>
  <c r="BF2" i="8" a="1"/>
  <c r="BF2" i="8" s="1"/>
  <c r="BF4" i="8" a="1"/>
  <c r="BF4" i="8" s="1"/>
  <c r="BF3" i="8" a="1"/>
  <c r="BF3" i="8" s="1"/>
  <c r="BA5" i="8" a="1"/>
  <c r="BA5" i="8" s="1"/>
  <c r="BA97" i="8" a="1"/>
  <c r="BA97" i="8" s="1"/>
  <c r="BA79" i="8" a="1"/>
  <c r="BA79" i="8" s="1"/>
  <c r="BA58" i="8" a="1"/>
  <c r="BA58" i="8" s="1"/>
  <c r="BA172" i="8" a="1"/>
  <c r="BA172" i="8" s="1"/>
  <c r="BD81" i="8" a="1"/>
  <c r="BD81" i="8" s="1"/>
  <c r="BA171" i="8" a="1"/>
  <c r="BA171" i="8" s="1"/>
  <c r="BA4" i="8" a="1"/>
  <c r="BA4" i="8" s="1"/>
  <c r="BE72" i="8" a="1"/>
  <c r="BE72" i="8" s="1"/>
  <c r="BA154" i="8" a="1"/>
  <c r="BA154" i="8" s="1"/>
  <c r="BC4" i="8" a="1"/>
  <c r="BC4" i="8" s="1"/>
  <c r="BD72" i="8" a="1"/>
  <c r="BD72" i="8" s="1"/>
  <c r="BA98" i="8" a="1"/>
  <c r="BA98" i="8" s="1"/>
  <c r="BE119" i="8" a="1"/>
  <c r="BE119" i="8" s="1"/>
  <c r="BA7" i="8" a="1"/>
  <c r="BA7" i="8" s="1"/>
  <c r="BB191" i="8" a="1"/>
  <c r="BB191" i="8" s="1"/>
  <c r="BE47" i="8" a="1"/>
  <c r="BE47" i="8" s="1"/>
  <c r="BD121" i="8" a="1"/>
  <c r="BD121" i="8" s="1"/>
  <c r="BA203" i="8" a="1"/>
  <c r="BA203" i="8" s="1"/>
  <c r="BA153" i="8" a="1"/>
  <c r="BA153" i="8" s="1"/>
  <c r="BE190" i="8" a="1"/>
  <c r="BE190" i="8" s="1"/>
  <c r="BA78" i="8" a="1"/>
  <c r="BA78" i="8" s="1"/>
  <c r="BA152" i="8" a="1"/>
  <c r="BA152" i="8" s="1"/>
  <c r="BD182" i="8" a="1"/>
  <c r="BD182" i="8" s="1"/>
  <c r="BB45" i="8" a="1"/>
  <c r="BB45" i="8" s="1"/>
  <c r="BB146" i="8" a="1"/>
  <c r="BB146" i="8" s="1"/>
  <c r="BC111" i="8" a="1"/>
  <c r="BC111" i="8" s="1"/>
  <c r="BA133" i="8" a="1"/>
  <c r="BA133" i="8" s="1"/>
  <c r="BD154" i="8" a="1"/>
  <c r="BD154" i="8" s="1"/>
  <c r="BE37" i="8" a="1"/>
  <c r="BE37" i="8" s="1"/>
  <c r="BB154" i="8" a="1"/>
  <c r="BB154" i="8" s="1"/>
  <c r="BB120" i="8" a="1"/>
  <c r="BB120" i="8" s="1"/>
  <c r="BB83" i="8" a="1"/>
  <c r="BB83" i="8" s="1"/>
  <c r="BC154" i="8" a="1"/>
  <c r="BC154" i="8" s="1"/>
  <c r="BC13" i="8" a="1"/>
  <c r="BC13" i="8" s="1"/>
  <c r="BC11" i="8" a="1"/>
  <c r="BC11" i="8" s="1"/>
  <c r="BC19" i="8" a="1"/>
  <c r="BC19" i="8" s="1"/>
  <c r="BC29" i="8" a="1"/>
  <c r="BC29" i="8" s="1"/>
  <c r="BE56" i="8" a="1"/>
  <c r="BE56" i="8" s="1"/>
  <c r="BE66" i="8" a="1"/>
  <c r="BE66" i="8" s="1"/>
  <c r="BB73" i="8" a="1"/>
  <c r="BB73" i="8" s="1"/>
  <c r="BC83" i="8" a="1"/>
  <c r="BC83" i="8" s="1"/>
  <c r="BC92" i="8" a="1"/>
  <c r="BC92" i="8" s="1"/>
  <c r="BE102" i="8" a="1"/>
  <c r="BE102" i="8" s="1"/>
  <c r="BD111" i="8" a="1"/>
  <c r="BD111" i="8" s="1"/>
  <c r="BE121" i="8" a="1"/>
  <c r="BE121" i="8" s="1"/>
  <c r="BC130" i="8" a="1"/>
  <c r="BC130" i="8" s="1"/>
  <c r="BB140" i="8" a="1"/>
  <c r="BB140" i="8" s="1"/>
  <c r="BD148" i="8" a="1"/>
  <c r="BD148" i="8" s="1"/>
  <c r="BE154" i="8" a="1"/>
  <c r="BE154" i="8" s="1"/>
  <c r="BE164" i="8" a="1"/>
  <c r="BE164" i="8" s="1"/>
  <c r="BB173" i="8" a="1"/>
  <c r="BB173" i="8" s="1"/>
  <c r="BE182" i="8" a="1"/>
  <c r="BE182" i="8" s="1"/>
  <c r="BC200" i="8" a="1"/>
  <c r="BC200" i="8" s="1"/>
  <c r="BD4" i="8" a="1"/>
  <c r="BD4" i="8" s="1"/>
  <c r="BA10" i="8" a="1"/>
  <c r="BA10" i="8" s="1"/>
  <c r="BA59" i="8" a="1"/>
  <c r="BA59" i="8" s="1"/>
  <c r="BA80" i="8" a="1"/>
  <c r="BA80" i="8" s="1"/>
  <c r="BA99" i="8" a="1"/>
  <c r="BA99" i="8" s="1"/>
  <c r="BA120" i="8" a="1"/>
  <c r="BA120" i="8" s="1"/>
  <c r="BA139" i="8" a="1"/>
  <c r="BA139" i="8" s="1"/>
  <c r="BA205" i="8" a="1"/>
  <c r="BA205" i="8" s="1"/>
  <c r="BA48" i="8" a="1"/>
  <c r="BA48" i="8" s="1"/>
  <c r="BE187" i="8" a="1"/>
  <c r="BE187" i="8" s="1"/>
  <c r="BA151" i="8" a="1"/>
  <c r="BA151" i="8" s="1"/>
  <c r="BC53" i="8" a="1"/>
  <c r="BC53" i="8" s="1"/>
  <c r="BD169" i="8" a="1"/>
  <c r="BD169" i="8" s="1"/>
  <c r="BA192" i="8" a="1"/>
  <c r="BA192" i="8" s="1"/>
  <c r="BC81" i="8" a="1"/>
  <c r="BC81" i="8" s="1"/>
  <c r="BC188" i="8" a="1"/>
  <c r="BC188" i="8" s="1"/>
  <c r="BA91" i="8" a="1"/>
  <c r="BA91" i="8" s="1"/>
  <c r="BC12" i="8" a="1"/>
  <c r="BC12" i="8" s="1"/>
  <c r="BB38" i="8" a="1"/>
  <c r="BB38" i="8" s="1"/>
  <c r="BB48" i="8" a="1"/>
  <c r="BB48" i="8" s="1"/>
  <c r="BE75" i="8" a="1"/>
  <c r="BE75" i="8" s="1"/>
  <c r="BE85" i="8" a="1"/>
  <c r="BE85" i="8" s="1"/>
  <c r="BD92" i="8" a="1"/>
  <c r="BD92" i="8" s="1"/>
  <c r="BE111" i="8" a="1"/>
  <c r="BE111" i="8" s="1"/>
  <c r="BD130" i="8" a="1"/>
  <c r="BD130" i="8" s="1"/>
  <c r="BC140" i="8" a="1"/>
  <c r="BC140" i="8" s="1"/>
  <c r="BE148" i="8" a="1"/>
  <c r="BE148" i="8" s="1"/>
  <c r="BE155" i="8" a="1"/>
  <c r="BE155" i="8" s="1"/>
  <c r="BC191" i="8" a="1"/>
  <c r="BC191" i="8" s="1"/>
  <c r="BD207" i="8" a="1"/>
  <c r="BD207" i="8" s="1"/>
  <c r="BE5" i="8" a="1"/>
  <c r="BE5" i="8" s="1"/>
  <c r="BA19" i="8" a="1"/>
  <c r="BA19" i="8" s="1"/>
  <c r="BA43" i="8" a="1"/>
  <c r="BA43" i="8" s="1"/>
  <c r="BA65" i="8" a="1"/>
  <c r="BA65" i="8" s="1"/>
  <c r="BA100" i="8" a="1"/>
  <c r="BA100" i="8" s="1"/>
  <c r="BA140" i="8" a="1"/>
  <c r="BA140" i="8" s="1"/>
  <c r="BA155" i="8" a="1"/>
  <c r="BA155" i="8" s="1"/>
  <c r="BA176" i="8" a="1"/>
  <c r="BA176" i="8" s="1"/>
  <c r="BA206" i="8" a="1"/>
  <c r="BA206" i="8" s="1"/>
  <c r="BA161" i="8" a="1"/>
  <c r="BA161" i="8" s="1"/>
  <c r="BA207" i="8" a="1"/>
  <c r="BA207" i="8" s="1"/>
  <c r="BA208" i="8" a="1"/>
  <c r="BA208" i="8" s="1"/>
  <c r="BA189" i="8" a="1"/>
  <c r="BA189" i="8" s="1"/>
  <c r="BC69" i="8" a="1"/>
  <c r="BC69" i="8" s="1"/>
  <c r="BC135" i="8" a="1"/>
  <c r="BC135" i="8" s="1"/>
  <c r="BD210" i="8" a="1"/>
  <c r="BD210" i="8" s="1"/>
  <c r="BD24" i="8" a="1"/>
  <c r="BD24" i="8" s="1"/>
  <c r="BE97" i="8" a="1"/>
  <c r="BE97" i="8" s="1"/>
  <c r="BE159" i="8" a="1"/>
  <c r="BE159" i="8" s="1"/>
  <c r="BA71" i="8" a="1"/>
  <c r="BA71" i="8" s="1"/>
  <c r="BE24" i="8" a="1"/>
  <c r="BE24" i="8" s="1"/>
  <c r="BB117" i="8" a="1"/>
  <c r="BB117" i="8" s="1"/>
  <c r="BB2" i="8" a="1"/>
  <c r="BB2" i="8" s="1"/>
  <c r="BD43" i="8" a="1"/>
  <c r="BD43" i="8" s="1"/>
  <c r="BE153" i="8" a="1"/>
  <c r="BE153" i="8" s="1"/>
  <c r="BB3" i="8" a="1"/>
  <c r="BB3" i="8" s="1"/>
  <c r="BD19" i="8" a="1"/>
  <c r="BD19" i="8" s="1"/>
  <c r="BD29" i="8" a="1"/>
  <c r="BD29" i="8" s="1"/>
  <c r="BC38" i="8" a="1"/>
  <c r="BC38" i="8" s="1"/>
  <c r="BC48" i="8" a="1"/>
  <c r="BC48" i="8" s="1"/>
  <c r="BB57" i="8" a="1"/>
  <c r="BB57" i="8" s="1"/>
  <c r="BB67" i="8" a="1"/>
  <c r="BB67" i="8" s="1"/>
  <c r="BC95" i="8" a="1"/>
  <c r="BC95" i="8" s="1"/>
  <c r="BB103" i="8" a="1"/>
  <c r="BB103" i="8" s="1"/>
  <c r="BB112" i="8" a="1"/>
  <c r="BB112" i="8" s="1"/>
  <c r="BB122" i="8" a="1"/>
  <c r="BB122" i="8" s="1"/>
  <c r="BE130" i="8" a="1"/>
  <c r="BE130" i="8" s="1"/>
  <c r="BD140" i="8" a="1"/>
  <c r="BD140" i="8" s="1"/>
  <c r="BE158" i="8" a="1"/>
  <c r="BE158" i="8" s="1"/>
  <c r="BB165" i="8" a="1"/>
  <c r="BB165" i="8" s="1"/>
  <c r="BC173" i="8" a="1"/>
  <c r="BC173" i="8" s="1"/>
  <c r="BB183" i="8" a="1"/>
  <c r="BB183" i="8" s="1"/>
  <c r="BD200" i="8" a="1"/>
  <c r="BD200" i="8" s="1"/>
  <c r="BD6" i="8" a="1"/>
  <c r="BD6" i="8" s="1"/>
  <c r="BA20" i="8" a="1"/>
  <c r="BA20" i="8" s="1"/>
  <c r="BA44" i="8" a="1"/>
  <c r="BA44" i="8" s="1"/>
  <c r="BA81" i="8" a="1"/>
  <c r="BA81" i="8" s="1"/>
  <c r="BA101" i="8" a="1"/>
  <c r="BA101" i="8" s="1"/>
  <c r="BA121" i="8" a="1"/>
  <c r="BA121" i="8" s="1"/>
  <c r="BA141" i="8" a="1"/>
  <c r="BA141" i="8" s="1"/>
  <c r="BA177" i="8" a="1"/>
  <c r="BA177" i="8" s="1"/>
  <c r="BA178" i="8" a="1"/>
  <c r="BA178" i="8" s="1"/>
  <c r="BA129" i="8" a="1"/>
  <c r="BA129" i="8" s="1"/>
  <c r="BD61" i="8" a="1"/>
  <c r="BD61" i="8" s="1"/>
  <c r="BD116" i="8" a="1"/>
  <c r="BD116" i="8" s="1"/>
  <c r="BD195" i="8" a="1"/>
  <c r="BD195" i="8" s="1"/>
  <c r="BA165" i="8" a="1"/>
  <c r="BA165" i="8" s="1"/>
  <c r="BD70" i="8" a="1"/>
  <c r="BD70" i="8" s="1"/>
  <c r="BB144" i="8" a="1"/>
  <c r="BB144" i="8" s="1"/>
  <c r="BA32" i="8" a="1"/>
  <c r="BA32" i="8" s="1"/>
  <c r="BA191" i="8" a="1"/>
  <c r="BA191" i="8" s="1"/>
  <c r="BD100" i="8" a="1"/>
  <c r="BD100" i="8" s="1"/>
  <c r="BC178" i="8" a="1"/>
  <c r="BC178" i="8" s="1"/>
  <c r="BD12" i="8" a="1"/>
  <c r="BD12" i="8" s="1"/>
  <c r="BD39" i="8" a="1"/>
  <c r="BD39" i="8" s="1"/>
  <c r="BD48" i="8" a="1"/>
  <c r="BD48" i="8" s="1"/>
  <c r="BC58" i="8" a="1"/>
  <c r="BC58" i="8" s="1"/>
  <c r="BC77" i="8" a="1"/>
  <c r="BC77" i="8" s="1"/>
  <c r="BB86" i="8" a="1"/>
  <c r="BB86" i="8" s="1"/>
  <c r="BD96" i="8" a="1"/>
  <c r="BD96" i="8" s="1"/>
  <c r="BD105" i="8" a="1"/>
  <c r="BD105" i="8" s="1"/>
  <c r="BE114" i="8" a="1"/>
  <c r="BE114" i="8" s="1"/>
  <c r="BC122" i="8" a="1"/>
  <c r="BC122" i="8" s="1"/>
  <c r="BE140" i="8" a="1"/>
  <c r="BE140" i="8" s="1"/>
  <c r="BB149" i="8" a="1"/>
  <c r="BB149" i="8" s="1"/>
  <c r="BB159" i="8" a="1"/>
  <c r="BB159" i="8" s="1"/>
  <c r="BC167" i="8" a="1"/>
  <c r="BC167" i="8" s="1"/>
  <c r="BE174" i="8" a="1"/>
  <c r="BE174" i="8" s="1"/>
  <c r="BC183" i="8" a="1"/>
  <c r="BC183" i="8" s="1"/>
  <c r="BE192" i="8" a="1"/>
  <c r="BE192" i="8" s="1"/>
  <c r="BE200" i="8" a="1"/>
  <c r="BE200" i="8" s="1"/>
  <c r="BE207" i="8" a="1"/>
  <c r="BE207" i="8" s="1"/>
  <c r="BA21" i="8" a="1"/>
  <c r="BA21" i="8" s="1"/>
  <c r="BA45" i="8" a="1"/>
  <c r="BA45" i="8" s="1"/>
  <c r="BA66" i="8" a="1"/>
  <c r="BA66" i="8" s="1"/>
  <c r="BA87" i="8" a="1"/>
  <c r="BA87" i="8" s="1"/>
  <c r="BA102" i="8" a="1"/>
  <c r="BA102" i="8" s="1"/>
  <c r="BA142" i="8" a="1"/>
  <c r="BA142" i="8" s="1"/>
  <c r="BA89" i="8" a="1"/>
  <c r="BA89" i="8" s="1"/>
  <c r="BC24" i="8" a="1"/>
  <c r="BC24" i="8" s="1"/>
  <c r="BC106" i="8" a="1"/>
  <c r="BC106" i="8" s="1"/>
  <c r="BD186" i="8" a="1"/>
  <c r="BD186" i="8" s="1"/>
  <c r="BA145" i="8" a="1"/>
  <c r="BA145" i="8" s="1"/>
  <c r="BB81" i="8" a="1"/>
  <c r="BB81" i="8" s="1"/>
  <c r="BB127" i="8" a="1"/>
  <c r="BB127" i="8" s="1"/>
  <c r="BC2" i="8" a="1"/>
  <c r="BC2" i="8" s="1"/>
  <c r="BA166" i="8" a="1"/>
  <c r="BA166" i="8" s="1"/>
  <c r="BE61" i="8" a="1"/>
  <c r="BE61" i="8" s="1"/>
  <c r="BB188" i="8" a="1"/>
  <c r="BB188" i="8" s="1"/>
  <c r="BC16" i="8" a="1"/>
  <c r="BC16" i="8" s="1"/>
  <c r="BC127" i="8" a="1"/>
  <c r="BC127" i="8" s="1"/>
  <c r="BB204" i="8" a="1"/>
  <c r="BB204" i="8" s="1"/>
  <c r="BA112" i="8" a="1"/>
  <c r="BA112" i="8" s="1"/>
  <c r="BE19" i="8" a="1"/>
  <c r="BE19" i="8" s="1"/>
  <c r="BE29" i="8" a="1"/>
  <c r="BE29" i="8" s="1"/>
  <c r="BE48" i="8" a="1"/>
  <c r="BE48" i="8" s="1"/>
  <c r="BD58" i="8" a="1"/>
  <c r="BD58" i="8" s="1"/>
  <c r="BC67" i="8" a="1"/>
  <c r="BC67" i="8" s="1"/>
  <c r="BC86" i="8" a="1"/>
  <c r="BC86" i="8" s="1"/>
  <c r="BE96" i="8" a="1"/>
  <c r="BE96" i="8" s="1"/>
  <c r="BE115" i="8" a="1"/>
  <c r="BE115" i="8" s="1"/>
  <c r="BB125" i="8" a="1"/>
  <c r="BB125" i="8" s="1"/>
  <c r="BC132" i="8" a="1"/>
  <c r="BC132" i="8" s="1"/>
  <c r="BD183" i="8" a="1"/>
  <c r="BD183" i="8" s="1"/>
  <c r="BB208" i="8" a="1"/>
  <c r="BB208" i="8" s="1"/>
  <c r="BE6" i="8" a="1"/>
  <c r="BE6" i="8" s="1"/>
  <c r="BA22" i="8" a="1"/>
  <c r="BA22" i="8" s="1"/>
  <c r="BA46" i="8" a="1"/>
  <c r="BA46" i="8" s="1"/>
  <c r="BA103" i="8" a="1"/>
  <c r="BA103" i="8" s="1"/>
  <c r="BA122" i="8" a="1"/>
  <c r="BA122" i="8" s="1"/>
  <c r="BA143" i="8" a="1"/>
  <c r="BA143" i="8" s="1"/>
  <c r="BA162" i="8" a="1"/>
  <c r="BA162" i="8" s="1"/>
  <c r="BA186" i="8" a="1"/>
  <c r="BA186" i="8" s="1"/>
  <c r="BA209" i="8" a="1"/>
  <c r="BA209" i="8" s="1"/>
  <c r="BA107" i="8" a="1"/>
  <c r="BA107" i="8" s="1"/>
  <c r="BC116" i="8" a="1"/>
  <c r="BC116" i="8" s="1"/>
  <c r="BE177" i="8" a="1"/>
  <c r="BE177" i="8" s="1"/>
  <c r="BD208" i="8" a="1"/>
  <c r="BD208" i="8" s="1"/>
  <c r="BA109" i="8" a="1"/>
  <c r="BA109" i="8" s="1"/>
  <c r="BD51" i="8" a="1"/>
  <c r="BD51" i="8" s="1"/>
  <c r="BD97" i="8" a="1"/>
  <c r="BD97" i="8" s="1"/>
  <c r="BC169" i="8" a="1"/>
  <c r="BC169" i="8" s="1"/>
  <c r="BA110" i="8" a="1"/>
  <c r="BA110" i="8" s="1"/>
  <c r="BB53" i="8" a="1"/>
  <c r="BB53" i="8" s="1"/>
  <c r="BE116" i="8" a="1"/>
  <c r="BE116" i="8" s="1"/>
  <c r="BD203" i="8" a="1"/>
  <c r="BD203" i="8" s="1"/>
  <c r="BA111" i="8" a="1"/>
  <c r="BA111" i="8" s="1"/>
  <c r="BE71" i="8" a="1"/>
  <c r="BE71" i="8" s="1"/>
  <c r="BC162" i="8" a="1"/>
  <c r="BC162" i="8" s="1"/>
  <c r="BA56" i="8" a="1"/>
  <c r="BA56" i="8" s="1"/>
  <c r="BB108" i="8" a="1"/>
  <c r="BB108" i="8" s="1"/>
  <c r="BD178" i="8" a="1"/>
  <c r="BD178" i="8" s="1"/>
  <c r="BA76" i="8" a="1"/>
  <c r="BA76" i="8" s="1"/>
  <c r="BE12" i="8" a="1"/>
  <c r="BE12" i="8" s="1"/>
  <c r="BC21" i="8" a="1"/>
  <c r="BC21" i="8" s="1"/>
  <c r="BE39" i="8" a="1"/>
  <c r="BE39" i="8" s="1"/>
  <c r="BE58" i="8" a="1"/>
  <c r="BE58" i="8" s="1"/>
  <c r="BD67" i="8" a="1"/>
  <c r="BD67" i="8" s="1"/>
  <c r="BD77" i="8" a="1"/>
  <c r="BD77" i="8" s="1"/>
  <c r="BD86" i="8" a="1"/>
  <c r="BD86" i="8" s="1"/>
  <c r="BE105" i="8" a="1"/>
  <c r="BE105" i="8" s="1"/>
  <c r="BD132" i="8" a="1"/>
  <c r="BD132" i="8" s="1"/>
  <c r="BB141" i="8" a="1"/>
  <c r="BB141" i="8" s="1"/>
  <c r="BC149" i="8" a="1"/>
  <c r="BC149" i="8" s="1"/>
  <c r="BC159" i="8" a="1"/>
  <c r="BC159" i="8" s="1"/>
  <c r="BD167" i="8" a="1"/>
  <c r="BD167" i="8" s="1"/>
  <c r="BD177" i="8" a="1"/>
  <c r="BD177" i="8" s="1"/>
  <c r="BB193" i="8" a="1"/>
  <c r="BB193" i="8" s="1"/>
  <c r="BB201" i="8" a="1"/>
  <c r="BB201" i="8" s="1"/>
  <c r="BC208" i="8" a="1"/>
  <c r="BC208" i="8" s="1"/>
  <c r="BA23" i="8" a="1"/>
  <c r="BA23" i="8" s="1"/>
  <c r="BA47" i="8" a="1"/>
  <c r="BA47" i="8" s="1"/>
  <c r="BA67" i="8" a="1"/>
  <c r="BA67" i="8" s="1"/>
  <c r="BA88" i="8" a="1"/>
  <c r="BA88" i="8" s="1"/>
  <c r="BA187" i="8" a="1"/>
  <c r="BA187" i="8" s="1"/>
  <c r="BA210" i="8" a="1"/>
  <c r="BA210" i="8" s="1"/>
  <c r="BE167" i="8" a="1"/>
  <c r="BE167" i="8" s="1"/>
  <c r="BC203" i="8" a="1"/>
  <c r="BC203" i="8" s="1"/>
  <c r="BA69" i="8" a="1"/>
  <c r="BA69" i="8" s="1"/>
  <c r="BB15" i="8" a="1"/>
  <c r="BB15" i="8" s="1"/>
  <c r="BC88" i="8" a="1"/>
  <c r="BC88" i="8" s="1"/>
  <c r="BB151" i="8" a="1"/>
  <c r="BB151" i="8" s="1"/>
  <c r="BA70" i="8" a="1"/>
  <c r="BA70" i="8" s="1"/>
  <c r="BC43" i="8" a="1"/>
  <c r="BC43" i="8" s="1"/>
  <c r="BE107" i="8" a="1"/>
  <c r="BE107" i="8" s="1"/>
  <c r="BE210" i="8" a="1"/>
  <c r="BE210" i="8" s="1"/>
  <c r="BA130" i="8" a="1"/>
  <c r="BA130" i="8" s="1"/>
  <c r="BE34" i="8" a="1"/>
  <c r="BE34" i="8" s="1"/>
  <c r="BC144" i="8" a="1"/>
  <c r="BC144" i="8" s="1"/>
  <c r="BA75" i="8" a="1"/>
  <c r="BA75" i="8" s="1"/>
  <c r="BE100" i="8" a="1"/>
  <c r="BE100" i="8" s="1"/>
  <c r="BD162" i="8" a="1"/>
  <c r="BD162" i="8" s="1"/>
  <c r="BA33" i="8" a="1"/>
  <c r="BA33" i="8" s="1"/>
  <c r="BD21" i="8" a="1"/>
  <c r="BD21" i="8" s="1"/>
  <c r="BB30" i="8" a="1"/>
  <c r="BB30" i="8" s="1"/>
  <c r="BB49" i="8" a="1"/>
  <c r="BB49" i="8" s="1"/>
  <c r="BE67" i="8" a="1"/>
  <c r="BE67" i="8" s="1"/>
  <c r="BE77" i="8" a="1"/>
  <c r="BE77" i="8" s="1"/>
  <c r="BE86" i="8" a="1"/>
  <c r="BE86" i="8" s="1"/>
  <c r="BB97" i="8" a="1"/>
  <c r="BB97" i="8" s="1"/>
  <c r="BB116" i="8" a="1"/>
  <c r="BB116" i="8" s="1"/>
  <c r="BC125" i="8" a="1"/>
  <c r="BC125" i="8" s="1"/>
  <c r="BB135" i="8" a="1"/>
  <c r="BB135" i="8" s="1"/>
  <c r="BE150" i="8" a="1"/>
  <c r="BE150" i="8" s="1"/>
  <c r="BB186" i="8" a="1"/>
  <c r="BB186" i="8" s="1"/>
  <c r="BC195" i="8" a="1"/>
  <c r="BC195" i="8" s="1"/>
  <c r="BB7" i="8" a="1"/>
  <c r="BB7" i="8" s="1"/>
  <c r="BA30" i="8" a="1"/>
  <c r="BA30" i="8" s="1"/>
  <c r="BA68" i="8" a="1"/>
  <c r="BA68" i="8" s="1"/>
  <c r="BA108" i="8" a="1"/>
  <c r="BA108" i="8" s="1"/>
  <c r="BA123" i="8" a="1"/>
  <c r="BA123" i="8" s="1"/>
  <c r="BA144" i="8" a="1"/>
  <c r="BA144" i="8" s="1"/>
  <c r="BA163" i="8" a="1"/>
  <c r="BA163" i="8" s="1"/>
  <c r="BA188" i="8" a="1"/>
  <c r="BA188" i="8" s="1"/>
  <c r="BB13" i="8" a="1"/>
  <c r="BB13" i="8" s="1"/>
  <c r="BC30" i="8" a="1"/>
  <c r="BC30" i="8" s="1"/>
  <c r="BB43" i="8" a="1"/>
  <c r="BB43" i="8" s="1"/>
  <c r="BB59" i="8" a="1"/>
  <c r="BB59" i="8" s="1"/>
  <c r="BB78" i="8" a="1"/>
  <c r="BB78" i="8" s="1"/>
  <c r="BC97" i="8" a="1"/>
  <c r="BC97" i="8" s="1"/>
  <c r="BB106" i="8" a="1"/>
  <c r="BB106" i="8" s="1"/>
  <c r="BD143" i="8" a="1"/>
  <c r="BD143" i="8" s="1"/>
  <c r="BD159" i="8" a="1"/>
  <c r="BD159" i="8" s="1"/>
  <c r="BC186" i="8" a="1"/>
  <c r="BC186" i="8" s="1"/>
  <c r="BC7" i="8" a="1"/>
  <c r="BC7" i="8" s="1"/>
  <c r="BA31" i="8" a="1"/>
  <c r="BA31" i="8" s="1"/>
  <c r="BA164" i="8" a="1"/>
  <c r="BA164" i="8" s="1"/>
  <c r="BB33" i="8" a="1"/>
  <c r="BB33" i="8" s="1"/>
  <c r="BC78" i="8" a="1"/>
  <c r="BC78" i="8" s="1"/>
  <c r="BD125" i="8" a="1"/>
  <c r="BD125" i="8" s="1"/>
  <c r="BE143" i="8" a="1"/>
  <c r="BE143" i="8" s="1"/>
  <c r="BA55" i="8" a="1"/>
  <c r="BA55" i="8" s="1"/>
  <c r="BA190" i="8" a="1"/>
  <c r="BA190" i="8" s="1"/>
  <c r="BD34" i="8" a="1"/>
  <c r="BD34" i="8" s="1"/>
  <c r="BD88" i="8" a="1"/>
  <c r="BD88" i="8" s="1"/>
  <c r="BD153" i="8" a="1"/>
  <c r="BD153" i="8" s="1"/>
  <c r="BB178" i="8" a="1"/>
  <c r="BB178" i="8" s="1"/>
  <c r="BA90" i="8" a="1"/>
  <c r="BA90" i="8" s="1"/>
  <c r="BC15" i="8" a="1"/>
  <c r="BC15" i="8" s="1"/>
  <c r="BC91" i="8" a="1"/>
  <c r="BC91" i="8" s="1"/>
  <c r="BD135" i="8" a="1"/>
  <c r="BD135" i="8" s="1"/>
  <c r="BE195" i="8" a="1"/>
  <c r="BE195" i="8" s="1"/>
  <c r="BA167" i="8" a="1"/>
  <c r="BA167" i="8" s="1"/>
  <c r="BD53" i="8" a="1"/>
  <c r="BD53" i="8" s="1"/>
  <c r="BD145" i="8" a="1"/>
  <c r="BD145" i="8" s="1"/>
  <c r="BB196" i="8" a="1"/>
  <c r="BB196" i="8" s="1"/>
  <c r="BA3" i="8" a="1"/>
  <c r="BA3" i="8" s="1"/>
  <c r="BA77" i="8" a="1"/>
  <c r="BA77" i="8" s="1"/>
  <c r="BC3" i="8" a="1"/>
  <c r="BC3" i="8" s="1"/>
  <c r="BE178" i="8" a="1"/>
  <c r="BE178" i="8" s="1"/>
  <c r="BB111" i="8" a="1"/>
  <c r="BB111" i="8" s="1"/>
  <c r="BB72" i="8" a="1"/>
  <c r="BB72" i="8" s="1"/>
  <c r="BB35" i="8" a="1"/>
  <c r="BB35" i="8" s="1"/>
  <c r="BD3" i="8" a="1"/>
  <c r="BD3" i="8" s="1"/>
  <c r="BB181" i="8" a="1"/>
  <c r="BB181" i="8" s="1"/>
  <c r="BE145" i="8" a="1"/>
  <c r="BE145" i="8" s="1"/>
  <c r="BC72" i="8" a="1"/>
  <c r="BC72" i="8" s="1"/>
  <c r="BA135" i="8" a="1"/>
  <c r="BA135" i="8" s="1"/>
  <c r="BA204" i="8" a="1"/>
  <c r="BA204" i="8" s="1"/>
  <c r="BA134" i="8" a="1"/>
  <c r="BA134" i="8" s="1"/>
  <c r="BC207" i="8" a="1"/>
  <c r="BC207" i="8" s="1"/>
  <c r="BE138" i="8" a="1"/>
  <c r="BE138" i="8" s="1"/>
  <c r="BD102" i="8" a="1"/>
  <c r="BD102" i="8" s="1"/>
  <c r="BE26" i="8" a="1"/>
  <c r="BE26" i="8" s="1"/>
  <c r="BC205" i="8" a="1"/>
  <c r="BC205" i="8" s="1"/>
  <c r="BE172" i="8" a="1"/>
  <c r="BE172" i="8" s="1"/>
  <c r="BD138" i="8" a="1"/>
  <c r="BD138" i="8" s="1"/>
  <c r="BC102" i="8" a="1"/>
  <c r="BC102" i="8" s="1"/>
  <c r="BE63" i="8" a="1"/>
  <c r="BE63" i="8" s="1"/>
  <c r="BC25" i="8" a="1"/>
  <c r="BC25" i="8" s="1"/>
  <c r="BB101" i="8" a="1"/>
  <c r="BB101" i="8" s="1"/>
  <c r="BA57" i="8" a="1"/>
  <c r="BA57" i="8" s="1"/>
  <c r="BB205" i="8" a="1"/>
  <c r="BB205" i="8" s="1"/>
  <c r="BC172" i="8" a="1"/>
  <c r="BC172" i="8" s="1"/>
  <c r="BE135" i="8" a="1"/>
  <c r="BE135" i="8" s="1"/>
  <c r="BB62" i="8" a="1"/>
  <c r="BB62" i="8" s="1"/>
  <c r="BB25" i="8" a="1"/>
  <c r="BB25" i="8" s="1"/>
  <c r="BA132" i="8" a="1"/>
  <c r="BA132" i="8" s="1"/>
  <c r="BA193" i="8" a="1"/>
  <c r="BA193" i="8" s="1"/>
  <c r="BD164" i="8" a="1"/>
  <c r="BD164" i="8" s="1"/>
  <c r="BB130" i="8" a="1"/>
  <c r="BB130" i="8" s="1"/>
  <c r="BB92" i="8" a="1"/>
  <c r="BB92" i="8" s="1"/>
  <c r="BD56" i="8" a="1"/>
  <c r="BD56" i="8" s="1"/>
  <c r="BE16" i="8" a="1"/>
  <c r="BE16" i="8" s="1"/>
  <c r="BA202" i="8" a="1"/>
  <c r="BA202" i="8" s="1"/>
  <c r="BA194" i="8" a="1"/>
  <c r="BA194" i="8" s="1"/>
  <c r="BB200" i="8" a="1"/>
  <c r="BB200" i="8" s="1"/>
  <c r="BA119" i="8" a="1"/>
  <c r="BA119" i="8" s="1"/>
  <c r="BD197" i="8" a="1"/>
  <c r="BD197" i="8" s="1"/>
  <c r="BC164" i="8" a="1"/>
  <c r="BC164" i="8" s="1"/>
  <c r="BE91" i="8" a="1"/>
  <c r="BE91" i="8" s="1"/>
  <c r="BD172" i="8" a="1"/>
  <c r="BD172" i="8" s="1"/>
  <c r="BA131" i="8" a="1"/>
  <c r="BA131" i="8" s="1"/>
  <c r="BA175" i="8" a="1"/>
  <c r="BA175" i="8" s="1"/>
  <c r="BA113" i="8" a="1"/>
  <c r="BA113" i="8" s="1"/>
  <c r="BB164" i="8" a="1"/>
  <c r="BB164" i="8" s="1"/>
  <c r="BE53" i="8" a="1"/>
  <c r="BE53" i="8" s="1"/>
  <c r="BD16" i="8" a="1"/>
  <c r="BD16" i="8" s="1"/>
  <c r="BC62" i="8" a="1"/>
  <c r="BC62" i="8" s="1"/>
  <c r="BA42" i="8" a="1"/>
  <c r="BA42" i="8" s="1"/>
  <c r="BA174" i="8" a="1"/>
  <c r="BA174" i="8" s="1"/>
  <c r="BA34" i="8" a="1"/>
  <c r="BA34" i="8" s="1"/>
  <c r="BE129" i="8" a="1"/>
  <c r="BE129" i="8" s="1"/>
  <c r="BA173" i="8" a="1"/>
  <c r="BA173" i="8" s="1"/>
  <c r="BC196" i="8" a="1"/>
  <c r="BC196" i="8" s="1"/>
  <c r="BE162" i="8" a="1"/>
  <c r="BE162" i="8" s="1"/>
  <c r="BD91" i="8" a="1"/>
  <c r="BD91" i="8" s="1"/>
  <c r="BE42" i="8" a="1"/>
  <c r="BE42" i="8" s="1"/>
  <c r="BE32" i="8" a="1"/>
  <c r="BE32" i="8" s="1"/>
  <c r="BE27" i="8" a="1"/>
  <c r="BE27" i="8" s="1"/>
  <c r="BB24" i="8" a="1"/>
  <c r="BB24" i="8" s="1"/>
  <c r="BB19" i="8" a="1"/>
  <c r="BB19" i="8" s="1"/>
  <c r="BA201" i="8" a="1"/>
  <c r="BA201" i="8" s="1"/>
  <c r="BA185" i="8" a="1"/>
  <c r="BA185" i="8" s="1"/>
  <c r="BA150" i="8" a="1"/>
  <c r="BA150" i="8" s="1"/>
  <c r="BA118" i="8" a="1"/>
  <c r="BA118" i="8" s="1"/>
  <c r="BA86" i="8" a="1"/>
  <c r="BA86" i="8" s="1"/>
  <c r="BA54" i="8" a="1"/>
  <c r="BA54" i="8" s="1"/>
  <c r="BA28" i="8" a="1"/>
  <c r="BA28" i="8" s="1"/>
  <c r="BA15" i="8" a="1"/>
  <c r="BA15" i="8" s="1"/>
  <c r="BD2" i="8" a="1"/>
  <c r="BD2" i="8" s="1"/>
  <c r="BD5" i="8" a="1"/>
  <c r="BD5" i="8" s="1"/>
  <c r="BD206" i="8" a="1"/>
  <c r="BD206" i="8" s="1"/>
  <c r="BE198" i="8" a="1"/>
  <c r="BE198" i="8" s="1"/>
  <c r="BD190" i="8" a="1"/>
  <c r="BD190" i="8" s="1"/>
  <c r="BE185" i="8" a="1"/>
  <c r="BE185" i="8" s="1"/>
  <c r="BB176" i="8" a="1"/>
  <c r="BB176" i="8" s="1"/>
  <c r="BB172" i="8" a="1"/>
  <c r="BB172" i="8" s="1"/>
  <c r="BB162" i="8" a="1"/>
  <c r="BB162" i="8" s="1"/>
  <c r="BC157" i="8" a="1"/>
  <c r="BC157" i="8" s="1"/>
  <c r="BC148" i="8" a="1"/>
  <c r="BC148" i="8" s="1"/>
  <c r="BC138" i="8" a="1"/>
  <c r="BC138" i="8" s="1"/>
  <c r="BD133" i="8" a="1"/>
  <c r="BD133" i="8" s="1"/>
  <c r="BD129" i="8" a="1"/>
  <c r="BD129" i="8" s="1"/>
  <c r="BE124" i="8" a="1"/>
  <c r="BE124" i="8" s="1"/>
  <c r="BD114" i="8" a="1"/>
  <c r="BD114" i="8" s="1"/>
  <c r="BE110" i="8" a="1"/>
  <c r="BE110" i="8" s="1"/>
  <c r="BC100" i="8" a="1"/>
  <c r="BC100" i="8" s="1"/>
  <c r="BB95" i="8" a="1"/>
  <c r="BB95" i="8" s="1"/>
  <c r="BD89" i="8" a="1"/>
  <c r="BD89" i="8" s="1"/>
  <c r="BD75" i="8" a="1"/>
  <c r="BD75" i="8" s="1"/>
  <c r="BC70" i="8" a="1"/>
  <c r="BC70" i="8" s="1"/>
  <c r="BD66" i="8" a="1"/>
  <c r="BD66" i="8" s="1"/>
  <c r="BC56" i="8" a="1"/>
  <c r="BC56" i="8" s="1"/>
  <c r="BC51" i="8" a="1"/>
  <c r="BC51" i="8" s="1"/>
  <c r="BD46" i="8" a="1"/>
  <c r="BD46" i="8" s="1"/>
  <c r="BD42" i="8" a="1"/>
  <c r="BD42" i="8" s="1"/>
  <c r="BD37" i="8" a="1"/>
  <c r="BD37" i="8" s="1"/>
  <c r="BD32" i="8" a="1"/>
  <c r="BD32" i="8" s="1"/>
  <c r="BE14" i="8" a="1"/>
  <c r="BE14" i="8" s="1"/>
  <c r="BB11" i="8" a="1"/>
  <c r="BB11" i="8" s="1"/>
  <c r="BA200" i="8" a="1"/>
  <c r="BA200" i="8" s="1"/>
  <c r="BA184" i="8" a="1"/>
  <c r="BA184" i="8" s="1"/>
  <c r="BA170" i="8" a="1"/>
  <c r="BA170" i="8" s="1"/>
  <c r="BA160" i="8" a="1"/>
  <c r="BA160" i="8" s="1"/>
  <c r="BA149" i="8" a="1"/>
  <c r="BA149" i="8" s="1"/>
  <c r="BA138" i="8" a="1"/>
  <c r="BA138" i="8" s="1"/>
  <c r="BA128" i="8" a="1"/>
  <c r="BA128" i="8" s="1"/>
  <c r="BA117" i="8" a="1"/>
  <c r="BA117" i="8" s="1"/>
  <c r="BA106" i="8" a="1"/>
  <c r="BA106" i="8" s="1"/>
  <c r="BA96" i="8" a="1"/>
  <c r="BA96" i="8" s="1"/>
  <c r="BA85" i="8" a="1"/>
  <c r="BA85" i="8" s="1"/>
  <c r="BA74" i="8" a="1"/>
  <c r="BA74" i="8" s="1"/>
  <c r="BA64" i="8" a="1"/>
  <c r="BA64" i="8" s="1"/>
  <c r="BA53" i="8" a="1"/>
  <c r="BA53" i="8" s="1"/>
  <c r="BA41" i="8" a="1"/>
  <c r="BA41" i="8" s="1"/>
  <c r="BA14" i="8" a="1"/>
  <c r="BA14" i="8" s="1"/>
  <c r="BE2" i="8" a="1"/>
  <c r="BE2" i="8" s="1"/>
  <c r="AD160" i="9" s="1"/>
  <c r="BC210" i="8" a="1"/>
  <c r="BC210" i="8" s="1"/>
  <c r="BC206" i="8" a="1"/>
  <c r="BC206" i="8" s="1"/>
  <c r="BB203" i="8" a="1"/>
  <c r="BB203" i="8" s="1"/>
  <c r="BD198" i="8" a="1"/>
  <c r="BD198" i="8" s="1"/>
  <c r="BE193" i="8" a="1"/>
  <c r="BE193" i="8" s="1"/>
  <c r="BE180" i="8" a="1"/>
  <c r="BE180" i="8" s="1"/>
  <c r="BE175" i="8" a="1"/>
  <c r="BE175" i="8" s="1"/>
  <c r="BB167" i="8" a="1"/>
  <c r="BB167" i="8" s="1"/>
  <c r="BB152" i="8" a="1"/>
  <c r="BB152" i="8" s="1"/>
  <c r="BB148" i="8" a="1"/>
  <c r="BB148" i="8" s="1"/>
  <c r="BC143" i="8" a="1"/>
  <c r="BC143" i="8" s="1"/>
  <c r="BB138" i="8" a="1"/>
  <c r="BB138" i="8" s="1"/>
  <c r="BD124" i="8" a="1"/>
  <c r="BD124" i="8" s="1"/>
  <c r="BD119" i="8" a="1"/>
  <c r="BD119" i="8" s="1"/>
  <c r="BC114" i="8" a="1"/>
  <c r="BC114" i="8" s="1"/>
  <c r="BC105" i="8" a="1"/>
  <c r="BC105" i="8" s="1"/>
  <c r="BB100" i="8" a="1"/>
  <c r="BB100" i="8" s="1"/>
  <c r="BE94" i="8" a="1"/>
  <c r="BE94" i="8" s="1"/>
  <c r="BD85" i="8" a="1"/>
  <c r="BD85" i="8" s="1"/>
  <c r="BE80" i="8" a="1"/>
  <c r="BE80" i="8" s="1"/>
  <c r="BB70" i="8" a="1"/>
  <c r="BB70" i="8" s="1"/>
  <c r="BB65" i="8" a="1"/>
  <c r="BB65" i="8" s="1"/>
  <c r="BC61" i="8" a="1"/>
  <c r="BC61" i="8" s="1"/>
  <c r="BB56" i="8" a="1"/>
  <c r="BB56" i="8" s="1"/>
  <c r="BC46" i="8" a="1"/>
  <c r="BC46" i="8" s="1"/>
  <c r="BC42" i="8" a="1"/>
  <c r="BC42" i="8" s="1"/>
  <c r="BC32" i="8" a="1"/>
  <c r="BC32" i="8" s="1"/>
  <c r="BD27" i="8" a="1"/>
  <c r="BD27" i="8" s="1"/>
  <c r="BE22" i="8" a="1"/>
  <c r="BE22" i="8" s="1"/>
  <c r="BE18" i="8" a="1"/>
  <c r="BE18" i="8" s="1"/>
  <c r="BA116" i="8" a="1"/>
  <c r="BA116" i="8" s="1"/>
  <c r="BA84" i="8" a="1"/>
  <c r="BA84" i="8" s="1"/>
  <c r="BA52" i="8" a="1"/>
  <c r="BA52" i="8" s="1"/>
  <c r="BE9" i="8" a="1"/>
  <c r="BE9" i="8" s="1"/>
  <c r="BC5" i="8" a="1"/>
  <c r="BC5" i="8" s="1"/>
  <c r="BB210" i="8" a="1"/>
  <c r="BB210" i="8" s="1"/>
  <c r="BB206" i="8" a="1"/>
  <c r="BB206" i="8" s="1"/>
  <c r="BC190" i="8" a="1"/>
  <c r="BC190" i="8" s="1"/>
  <c r="BD185" i="8" a="1"/>
  <c r="BD185" i="8" s="1"/>
  <c r="BD180" i="8" a="1"/>
  <c r="BD180" i="8" s="1"/>
  <c r="BD175" i="8" a="1"/>
  <c r="BD175" i="8" s="1"/>
  <c r="BD170" i="8" a="1"/>
  <c r="BD170" i="8" s="1"/>
  <c r="BE161" i="8" a="1"/>
  <c r="BE161" i="8" s="1"/>
  <c r="BB157" i="8" a="1"/>
  <c r="BB157" i="8" s="1"/>
  <c r="BC133" i="8" a="1"/>
  <c r="BC133" i="8" s="1"/>
  <c r="BB128" i="8" a="1"/>
  <c r="BB128" i="8" s="1"/>
  <c r="BC124" i="8" a="1"/>
  <c r="BC124" i="8" s="1"/>
  <c r="BC119" i="8" a="1"/>
  <c r="BC119" i="8" s="1"/>
  <c r="BB114" i="8" a="1"/>
  <c r="BB114" i="8" s="1"/>
  <c r="BB109" i="8" a="1"/>
  <c r="BB109" i="8" s="1"/>
  <c r="BB105" i="8" a="1"/>
  <c r="BB105" i="8" s="1"/>
  <c r="BD94" i="8" a="1"/>
  <c r="BD94" i="8" s="1"/>
  <c r="BC89" i="8" a="1"/>
  <c r="BC89" i="8" s="1"/>
  <c r="BD80" i="8" a="1"/>
  <c r="BD80" i="8" s="1"/>
  <c r="BC75" i="8" a="1"/>
  <c r="BC75" i="8" s="1"/>
  <c r="BB51" i="8" a="1"/>
  <c r="BB51" i="8" s="1"/>
  <c r="BB46" i="8" a="1"/>
  <c r="BB46" i="8" s="1"/>
  <c r="BB41" i="8" a="1"/>
  <c r="BB41" i="8" s="1"/>
  <c r="BC37" i="8" a="1"/>
  <c r="BC37" i="8" s="1"/>
  <c r="BB32" i="8" a="1"/>
  <c r="BB32" i="8" s="1"/>
  <c r="BD22" i="8" a="1"/>
  <c r="BD22" i="8" s="1"/>
  <c r="BD18" i="8" a="1"/>
  <c r="BD18" i="8" s="1"/>
  <c r="BD14" i="8" a="1"/>
  <c r="BD14" i="8" s="1"/>
  <c r="BE10" i="8" a="1"/>
  <c r="BE10" i="8" s="1"/>
  <c r="BA199" i="8" a="1"/>
  <c r="BA199" i="8" s="1"/>
  <c r="BA182" i="8" a="1"/>
  <c r="BA182" i="8" s="1"/>
  <c r="BA147" i="8" a="1"/>
  <c r="BA147" i="8" s="1"/>
  <c r="BA127" i="8" a="1"/>
  <c r="BA127" i="8" s="1"/>
  <c r="BA115" i="8" a="1"/>
  <c r="BA115" i="8" s="1"/>
  <c r="BA105" i="8" a="1"/>
  <c r="BA105" i="8" s="1"/>
  <c r="BA95" i="8" a="1"/>
  <c r="BA95" i="8" s="1"/>
  <c r="BA83" i="8" a="1"/>
  <c r="BA83" i="8" s="1"/>
  <c r="BA73" i="8" a="1"/>
  <c r="BA73" i="8" s="1"/>
  <c r="BA63" i="8" a="1"/>
  <c r="BA63" i="8" s="1"/>
  <c r="BA51" i="8" a="1"/>
  <c r="BA51" i="8" s="1"/>
  <c r="BA25" i="8" a="1"/>
  <c r="BA25" i="8" s="1"/>
  <c r="BA13" i="8" a="1"/>
  <c r="BA13" i="8" s="1"/>
  <c r="BD9" i="8" a="1"/>
  <c r="BD9" i="8" s="1"/>
  <c r="BB5" i="8" a="1"/>
  <c r="BB5" i="8" s="1"/>
  <c r="BE209" i="8" a="1"/>
  <c r="BE209" i="8" s="1"/>
  <c r="BE205" i="8" a="1"/>
  <c r="BE205" i="8" s="1"/>
  <c r="BE202" i="8" a="1"/>
  <c r="BE202" i="8" s="1"/>
  <c r="BC198" i="8" a="1"/>
  <c r="BC198" i="8" s="1"/>
  <c r="BD193" i="8" a="1"/>
  <c r="BD193" i="8" s="1"/>
  <c r="BB189" i="8" a="1"/>
  <c r="BB189" i="8" s="1"/>
  <c r="BC180" i="8" a="1"/>
  <c r="BC180" i="8" s="1"/>
  <c r="BC170" i="8" a="1"/>
  <c r="BC170" i="8" s="1"/>
  <c r="BE166" i="8" a="1"/>
  <c r="BE166" i="8" s="1"/>
  <c r="BD161" i="8" a="1"/>
  <c r="BD161" i="8" s="1"/>
  <c r="BE156" i="8" a="1"/>
  <c r="BE156" i="8" s="1"/>
  <c r="BE151" i="8" a="1"/>
  <c r="BE151" i="8" s="1"/>
  <c r="BB143" i="8" a="1"/>
  <c r="BB143" i="8" s="1"/>
  <c r="BE137" i="8" a="1"/>
  <c r="BE137" i="8" s="1"/>
  <c r="BB124" i="8" a="1"/>
  <c r="BB124" i="8" s="1"/>
  <c r="BB119" i="8" a="1"/>
  <c r="BB119" i="8" s="1"/>
  <c r="BD103" i="8" a="1"/>
  <c r="BD103" i="8" s="1"/>
  <c r="BE99" i="8" a="1"/>
  <c r="BE99" i="8" s="1"/>
  <c r="BC94" i="8" a="1"/>
  <c r="BC94" i="8" s="1"/>
  <c r="BE83" i="8" a="1"/>
  <c r="BE83" i="8" s="1"/>
  <c r="BC80" i="8" a="1"/>
  <c r="BC80" i="8" s="1"/>
  <c r="BB75" i="8" a="1"/>
  <c r="BB75" i="8" s="1"/>
  <c r="BE69" i="8" a="1"/>
  <c r="BE69" i="8" s="1"/>
  <c r="BE64" i="8" a="1"/>
  <c r="BE64" i="8" s="1"/>
  <c r="BD59" i="8" a="1"/>
  <c r="BD59" i="8" s="1"/>
  <c r="BE55" i="8" a="1"/>
  <c r="BE55" i="8" s="1"/>
  <c r="BE45" i="8" a="1"/>
  <c r="BE45" i="8" s="1"/>
  <c r="BE40" i="8" a="1"/>
  <c r="BE40" i="8" s="1"/>
  <c r="BC27" i="8" a="1"/>
  <c r="BC27" i="8" s="1"/>
  <c r="BC22" i="8" a="1"/>
  <c r="BC22" i="8" s="1"/>
  <c r="BC17" i="8" a="1"/>
  <c r="BC17" i="8" s="1"/>
  <c r="BA148" i="8" a="1"/>
  <c r="BA148" i="8" s="1"/>
  <c r="BA169" i="8" a="1"/>
  <c r="BA169" i="8" s="1"/>
  <c r="BA137" i="8" a="1"/>
  <c r="BA137" i="8" s="1"/>
  <c r="BA197" i="8" a="1"/>
  <c r="BA197" i="8" s="1"/>
  <c r="BA181" i="8" a="1"/>
  <c r="BA181" i="8" s="1"/>
  <c r="BA158" i="8" a="1"/>
  <c r="BA158" i="8" s="1"/>
  <c r="BA126" i="8" a="1"/>
  <c r="BA126" i="8" s="1"/>
  <c r="BA94" i="8" a="1"/>
  <c r="BA94" i="8" s="1"/>
  <c r="BA62" i="8" a="1"/>
  <c r="BA62" i="8" s="1"/>
  <c r="BA38" i="8" a="1"/>
  <c r="BA38" i="8" s="1"/>
  <c r="BA12" i="8" a="1"/>
  <c r="BA12" i="8" s="1"/>
  <c r="BC8" i="8" a="1"/>
  <c r="BC8" i="8" s="1"/>
  <c r="BD202" i="8" a="1"/>
  <c r="BD202" i="8" s="1"/>
  <c r="BB198" i="8" a="1"/>
  <c r="BB198" i="8" s="1"/>
  <c r="BC185" i="8" a="1"/>
  <c r="BC185" i="8" s="1"/>
  <c r="BB180" i="8" a="1"/>
  <c r="BB180" i="8" s="1"/>
  <c r="BC175" i="8" a="1"/>
  <c r="BC175" i="8" s="1"/>
  <c r="BB170" i="8" a="1"/>
  <c r="BB170" i="8" s="1"/>
  <c r="BD156" i="8" a="1"/>
  <c r="BD156" i="8" s="1"/>
  <c r="BE146" i="8" a="1"/>
  <c r="BE146" i="8" s="1"/>
  <c r="BB133" i="8" a="1"/>
  <c r="BB133" i="8" s="1"/>
  <c r="BE127" i="8" a="1"/>
  <c r="BE127" i="8" s="1"/>
  <c r="BE113" i="8" a="1"/>
  <c r="BE113" i="8" s="1"/>
  <c r="BE108" i="8" a="1"/>
  <c r="BE108" i="8" s="1"/>
  <c r="BD99" i="8" a="1"/>
  <c r="BD99" i="8" s="1"/>
  <c r="BB94" i="8" a="1"/>
  <c r="BB94" i="8" s="1"/>
  <c r="BB89" i="8" a="1"/>
  <c r="BB89" i="8" s="1"/>
  <c r="BE74" i="8" a="1"/>
  <c r="BE74" i="8" s="1"/>
  <c r="BD64" i="8" a="1"/>
  <c r="BD64" i="8" s="1"/>
  <c r="BE50" i="8" a="1"/>
  <c r="BE50" i="8" s="1"/>
  <c r="BD45" i="8" a="1"/>
  <c r="BD45" i="8" s="1"/>
  <c r="BD40" i="8" a="1"/>
  <c r="BD40" i="8" s="1"/>
  <c r="BE35" i="8" a="1"/>
  <c r="BE35" i="8" s="1"/>
  <c r="BE31" i="8" a="1"/>
  <c r="BE31" i="8" s="1"/>
  <c r="BB22" i="8" a="1"/>
  <c r="BB22" i="8" s="1"/>
  <c r="BC14" i="8" a="1"/>
  <c r="BC14" i="8" s="1"/>
  <c r="BD10" i="8" a="1"/>
  <c r="BD10" i="8" s="1"/>
  <c r="BA183" i="8" a="1"/>
  <c r="BA183" i="8" s="1"/>
  <c r="BA198" i="8" a="1"/>
  <c r="BA198" i="8" s="1"/>
  <c r="BA159" i="8" a="1"/>
  <c r="BA159" i="8" s="1"/>
  <c r="BA196" i="8" a="1"/>
  <c r="BA196" i="8" s="1"/>
  <c r="BA168" i="8" a="1"/>
  <c r="BA168" i="8" s="1"/>
  <c r="BA146" i="8" a="1"/>
  <c r="BA146" i="8" s="1"/>
  <c r="BA125" i="8" a="1"/>
  <c r="BA125" i="8" s="1"/>
  <c r="BA114" i="8" a="1"/>
  <c r="BA114" i="8" s="1"/>
  <c r="BA104" i="8" a="1"/>
  <c r="BA104" i="8" s="1"/>
  <c r="BA93" i="8" a="1"/>
  <c r="BA93" i="8" s="1"/>
  <c r="BA82" i="8" a="1"/>
  <c r="BA82" i="8" s="1"/>
  <c r="BA72" i="8" a="1"/>
  <c r="BA72" i="8" s="1"/>
  <c r="BA61" i="8" a="1"/>
  <c r="BA61" i="8" s="1"/>
  <c r="BA36" i="8" a="1"/>
  <c r="BA36" i="8" s="1"/>
  <c r="BA24" i="8" a="1"/>
  <c r="BA24" i="8" s="1"/>
  <c r="BA11" i="8" a="1"/>
  <c r="BA11" i="8" s="1"/>
  <c r="BE7" i="8" a="1"/>
  <c r="BE7" i="8" s="1"/>
  <c r="BE4" i="8" a="1"/>
  <c r="BE4" i="8" s="1"/>
  <c r="AD162" i="9" s="1"/>
  <c r="BB209" i="8" a="1"/>
  <c r="BB209" i="8" s="1"/>
  <c r="BD205" i="8" a="1"/>
  <c r="BD205" i="8" s="1"/>
  <c r="BE197" i="8" a="1"/>
  <c r="BE197" i="8" s="1"/>
  <c r="BC193" i="8" a="1"/>
  <c r="BC193" i="8" s="1"/>
  <c r="BE188" i="8" a="1"/>
  <c r="BE188" i="8" s="1"/>
  <c r="BC165" i="8" a="1"/>
  <c r="BC165" i="8" s="1"/>
  <c r="BC161" i="8" a="1"/>
  <c r="BC161" i="8" s="1"/>
  <c r="BC156" i="8" a="1"/>
  <c r="BC156" i="8" s="1"/>
  <c r="BD151" i="8" a="1"/>
  <c r="BD151" i="8" s="1"/>
  <c r="BD146" i="8" a="1"/>
  <c r="BD146" i="8" s="1"/>
  <c r="BD137" i="8" a="1"/>
  <c r="BD137" i="8" s="1"/>
  <c r="BE122" i="8" a="1"/>
  <c r="BE122" i="8" s="1"/>
  <c r="BE118" i="8" a="1"/>
  <c r="BE118" i="8" s="1"/>
  <c r="BD108" i="8" a="1"/>
  <c r="BD108" i="8" s="1"/>
  <c r="BC103" i="8" a="1"/>
  <c r="BC103" i="8" s="1"/>
  <c r="BB98" i="8" a="1"/>
  <c r="BB98" i="8" s="1"/>
  <c r="BD83" i="8" a="1"/>
  <c r="BD83" i="8" s="1"/>
  <c r="BE78" i="8" a="1"/>
  <c r="BE78" i="8" s="1"/>
  <c r="BD74" i="8" a="1"/>
  <c r="BD74" i="8" s="1"/>
  <c r="BD69" i="8" a="1"/>
  <c r="BD69" i="8" s="1"/>
  <c r="BC64" i="8" a="1"/>
  <c r="BC64" i="8" s="1"/>
  <c r="BC59" i="8" a="1"/>
  <c r="BC59" i="8" s="1"/>
  <c r="BC54" i="8" a="1"/>
  <c r="BC54" i="8" s="1"/>
  <c r="BD50" i="8" a="1"/>
  <c r="BD50" i="8" s="1"/>
  <c r="BC40" i="8" a="1"/>
  <c r="BC40" i="8" s="1"/>
  <c r="BB27" i="8" a="1"/>
  <c r="BB27" i="8" s="1"/>
  <c r="BB17" i="8" a="1"/>
  <c r="BB17" i="8" s="1"/>
  <c r="BB28" i="8" a="1"/>
  <c r="BB28" i="8" s="1"/>
  <c r="BE30" i="8" a="1"/>
  <c r="BE30" i="8" s="1"/>
  <c r="BD38" i="8" a="1"/>
  <c r="BD38" i="8" s="1"/>
  <c r="BC41" i="8" a="1"/>
  <c r="BC41" i="8" s="1"/>
  <c r="BE43" i="8" a="1"/>
  <c r="BE43" i="8" s="1"/>
  <c r="BE46" i="8" a="1"/>
  <c r="BE46" i="8" s="1"/>
  <c r="BC49" i="8" a="1"/>
  <c r="BC49" i="8" s="1"/>
  <c r="BD54" i="8" a="1"/>
  <c r="BD54" i="8" s="1"/>
  <c r="BD62" i="8" a="1"/>
  <c r="BD62" i="8" s="1"/>
  <c r="BB68" i="8" a="1"/>
  <c r="BB68" i="8" s="1"/>
  <c r="BE70" i="8" a="1"/>
  <c r="BE70" i="8" s="1"/>
  <c r="BB76" i="8" a="1"/>
  <c r="BB76" i="8" s="1"/>
  <c r="BB79" i="8" a="1"/>
  <c r="BB79" i="8" s="1"/>
  <c r="BB84" i="8" a="1"/>
  <c r="BB84" i="8" s="1"/>
  <c r="BB87" i="8" a="1"/>
  <c r="BB87" i="8" s="1"/>
  <c r="BE89" i="8" a="1"/>
  <c r="BE89" i="8" s="1"/>
  <c r="BE92" i="8" a="1"/>
  <c r="BE92" i="8" s="1"/>
  <c r="BC98" i="8" a="1"/>
  <c r="BC98" i="8" s="1"/>
  <c r="BD106" i="8" a="1"/>
  <c r="BD106" i="8" s="1"/>
  <c r="BC109" i="8" a="1"/>
  <c r="BC109" i="8" s="1"/>
  <c r="BC112" i="8" a="1"/>
  <c r="BC112" i="8" s="1"/>
  <c r="BD117" i="8" a="1"/>
  <c r="BD117" i="8" s="1"/>
  <c r="BC120" i="8" a="1"/>
  <c r="BC120" i="8" s="1"/>
  <c r="BB123" i="8" a="1"/>
  <c r="BB123" i="8" s="1"/>
  <c r="BC128" i="8" a="1"/>
  <c r="BC128" i="8" s="1"/>
  <c r="BB131" i="8" a="1"/>
  <c r="BB131" i="8" s="1"/>
  <c r="BB136" i="8" a="1"/>
  <c r="BB136" i="8" s="1"/>
  <c r="BB139" i="8" a="1"/>
  <c r="BB139" i="8" s="1"/>
  <c r="BD141" i="8" a="1"/>
  <c r="BD141" i="8" s="1"/>
  <c r="BD144" i="8" a="1"/>
  <c r="BD144" i="8" s="1"/>
  <c r="BB147" i="8" a="1"/>
  <c r="BB147" i="8" s="1"/>
  <c r="BD149" i="8" a="1"/>
  <c r="BD149" i="8" s="1"/>
  <c r="BC152" i="8" a="1"/>
  <c r="BC152" i="8" s="1"/>
  <c r="BD157" i="8" a="1"/>
  <c r="BD157" i="8" s="1"/>
  <c r="BB160" i="8" a="1"/>
  <c r="BB160" i="8" s="1"/>
  <c r="BD165" i="8" a="1"/>
  <c r="BD165" i="8" s="1"/>
  <c r="BE170" i="8" a="1"/>
  <c r="BE170" i="8" s="1"/>
  <c r="BC176" i="8" a="1"/>
  <c r="BC176" i="8" s="1"/>
  <c r="BC181" i="8" a="1"/>
  <c r="BC181" i="8" s="1"/>
  <c r="BB184" i="8" a="1"/>
  <c r="BB184" i="8" s="1"/>
  <c r="BE186" i="8" a="1"/>
  <c r="BE186" i="8" s="1"/>
  <c r="BD191" i="8" a="1"/>
  <c r="BD191" i="8" s="1"/>
  <c r="BB194" i="8" a="1"/>
  <c r="BB194" i="8" s="1"/>
  <c r="BD196" i="8" a="1"/>
  <c r="BD196" i="8" s="1"/>
  <c r="BB199" i="8" a="1"/>
  <c r="BB199" i="8" s="1"/>
  <c r="BE203" i="8" a="1"/>
  <c r="BE203" i="8" s="1"/>
  <c r="BB8" i="8" a="1"/>
  <c r="BB8" i="8" s="1"/>
  <c r="BA6" i="8" a="1"/>
  <c r="BA6" i="8" s="1"/>
  <c r="BA16" i="8" a="1"/>
  <c r="BA16" i="8" s="1"/>
  <c r="BA26" i="8" a="1"/>
  <c r="BA26" i="8" s="1"/>
  <c r="BA37" i="8" a="1"/>
  <c r="BA37" i="8" s="1"/>
  <c r="BD11" i="8" a="1"/>
  <c r="BD11" i="8" s="1"/>
  <c r="BD13" i="8" a="1"/>
  <c r="BD13" i="8" s="1"/>
  <c r="BD15" i="8" a="1"/>
  <c r="BD15" i="8" s="1"/>
  <c r="BD17" i="8" a="1"/>
  <c r="BD17" i="8" s="1"/>
  <c r="BB20" i="8" a="1"/>
  <c r="BB20" i="8" s="1"/>
  <c r="BB23" i="8" a="1"/>
  <c r="BB23" i="8" s="1"/>
  <c r="BD25" i="8" a="1"/>
  <c r="BD25" i="8" s="1"/>
  <c r="BC28" i="8" a="1"/>
  <c r="BC28" i="8" s="1"/>
  <c r="BC33" i="8" a="1"/>
  <c r="BC33" i="8" s="1"/>
  <c r="BB36" i="8" a="1"/>
  <c r="BB36" i="8" s="1"/>
  <c r="BE38" i="8" a="1"/>
  <c r="BE38" i="8" s="1"/>
  <c r="BE51" i="8" a="1"/>
  <c r="BE51" i="8" s="1"/>
  <c r="BE54" i="8" a="1"/>
  <c r="BE54" i="8" s="1"/>
  <c r="BC57" i="8" a="1"/>
  <c r="BC57" i="8" s="1"/>
  <c r="BE59" i="8" a="1"/>
  <c r="BE59" i="8" s="1"/>
  <c r="BE62" i="8" a="1"/>
  <c r="BE62" i="8" s="1"/>
  <c r="BC65" i="8" a="1"/>
  <c r="BC65" i="8" s="1"/>
  <c r="BC68" i="8" a="1"/>
  <c r="BC68" i="8" s="1"/>
  <c r="BD73" i="8" a="1"/>
  <c r="BD73" i="8" s="1"/>
  <c r="BC76" i="8" a="1"/>
  <c r="BC76" i="8" s="1"/>
  <c r="BE81" i="8" a="1"/>
  <c r="BE81" i="8" s="1"/>
  <c r="BC84" i="8" a="1"/>
  <c r="BC84" i="8" s="1"/>
  <c r="BC87" i="8" a="1"/>
  <c r="BC87" i="8" s="1"/>
  <c r="BB90" i="8" a="1"/>
  <c r="BB90" i="8" s="1"/>
  <c r="BB93" i="8" a="1"/>
  <c r="BB93" i="8" s="1"/>
  <c r="BD95" i="8" a="1"/>
  <c r="BD95" i="8" s="1"/>
  <c r="BD98" i="8" a="1"/>
  <c r="BD98" i="8" s="1"/>
  <c r="BC101" i="8" a="1"/>
  <c r="BC101" i="8" s="1"/>
  <c r="BE103" i="8" a="1"/>
  <c r="BE103" i="8" s="1"/>
  <c r="BE106" i="8" a="1"/>
  <c r="BE106" i="8" s="1"/>
  <c r="BD112" i="8" a="1"/>
  <c r="BD112" i="8" s="1"/>
  <c r="BB115" i="8" a="1"/>
  <c r="BB115" i="8" s="1"/>
  <c r="BD120" i="8" a="1"/>
  <c r="BD120" i="8" s="1"/>
  <c r="BE125" i="8" a="1"/>
  <c r="BE125" i="8" s="1"/>
  <c r="BD128" i="8" a="1"/>
  <c r="BD128" i="8" s="1"/>
  <c r="BE133" i="8" a="1"/>
  <c r="BE133" i="8" s="1"/>
  <c r="BC136" i="8" a="1"/>
  <c r="BC136" i="8" s="1"/>
  <c r="BC139" i="8" a="1"/>
  <c r="BC139" i="8" s="1"/>
  <c r="BE144" i="8" a="1"/>
  <c r="BE144" i="8" s="1"/>
  <c r="BD152" i="8" a="1"/>
  <c r="BD152" i="8" s="1"/>
  <c r="BB155" i="8" a="1"/>
  <c r="BB155" i="8" s="1"/>
  <c r="BC160" i="8" a="1"/>
  <c r="BC160" i="8" s="1"/>
  <c r="BB163" i="8" a="1"/>
  <c r="BB163" i="8" s="1"/>
  <c r="BB168" i="8" a="1"/>
  <c r="BB168" i="8" s="1"/>
  <c r="BB171" i="8" a="1"/>
  <c r="BB171" i="8" s="1"/>
  <c r="BD173" i="8" a="1"/>
  <c r="BD173" i="8" s="1"/>
  <c r="BD176" i="8" a="1"/>
  <c r="BD176" i="8" s="1"/>
  <c r="BB179" i="8" a="1"/>
  <c r="BB179" i="8" s="1"/>
  <c r="BD181" i="8" a="1"/>
  <c r="BD181" i="8" s="1"/>
  <c r="BC184" i="8" a="1"/>
  <c r="BC184" i="8" s="1"/>
  <c r="BC189" i="8" a="1"/>
  <c r="BC189" i="8" s="1"/>
  <c r="BC194" i="8" a="1"/>
  <c r="BC194" i="8" s="1"/>
  <c r="BE196" i="8" a="1"/>
  <c r="BE196" i="8" s="1"/>
  <c r="BD201" i="8" a="1"/>
  <c r="BD201" i="8" s="1"/>
  <c r="BC20" i="8" a="1"/>
  <c r="BC20" i="8" s="1"/>
  <c r="BC23" i="8" a="1"/>
  <c r="BC23" i="8" s="1"/>
  <c r="BD28" i="8" a="1"/>
  <c r="BD28" i="8" s="1"/>
  <c r="BB31" i="8" a="1"/>
  <c r="BB31" i="8" s="1"/>
  <c r="BD33" i="8" a="1"/>
  <c r="BD33" i="8" s="1"/>
  <c r="BC36" i="8" a="1"/>
  <c r="BC36" i="8" s="1"/>
  <c r="BD41" i="8" a="1"/>
  <c r="BD41" i="8" s="1"/>
  <c r="BB44" i="8" a="1"/>
  <c r="BB44" i="8" s="1"/>
  <c r="BB47" i="8" a="1"/>
  <c r="BB47" i="8" s="1"/>
  <c r="BD49" i="8" a="1"/>
  <c r="BD49" i="8" s="1"/>
  <c r="BB60" i="8" a="1"/>
  <c r="BB60" i="8" s="1"/>
  <c r="BB63" i="8" a="1"/>
  <c r="BB63" i="8" s="1"/>
  <c r="BD65" i="8" a="1"/>
  <c r="BD65" i="8" s="1"/>
  <c r="BD68" i="8" a="1"/>
  <c r="BD68" i="8" s="1"/>
  <c r="BB71" i="8" a="1"/>
  <c r="BB71" i="8" s="1"/>
  <c r="BD76" i="8" a="1"/>
  <c r="BD76" i="8" s="1"/>
  <c r="BC79" i="8" a="1"/>
  <c r="BC79" i="8" s="1"/>
  <c r="BD84" i="8" a="1"/>
  <c r="BD84" i="8" s="1"/>
  <c r="BD87" i="8" a="1"/>
  <c r="BD87" i="8" s="1"/>
  <c r="BC90" i="8" a="1"/>
  <c r="BC90" i="8" s="1"/>
  <c r="BE98" i="8" a="1"/>
  <c r="BE98" i="8" s="1"/>
  <c r="BB107" i="8" a="1"/>
  <c r="BB107" i="8" s="1"/>
  <c r="BD109" i="8" a="1"/>
  <c r="BD109" i="8" s="1"/>
  <c r="BE112" i="8" a="1"/>
  <c r="BE112" i="8" s="1"/>
  <c r="BE117" i="8" a="1"/>
  <c r="BE117" i="8" s="1"/>
  <c r="BE120" i="8" a="1"/>
  <c r="BE120" i="8" s="1"/>
  <c r="BC123" i="8" a="1"/>
  <c r="BC123" i="8" s="1"/>
  <c r="BE128" i="8" a="1"/>
  <c r="BE128" i="8" s="1"/>
  <c r="BC131" i="8" a="1"/>
  <c r="BC131" i="8" s="1"/>
  <c r="BD136" i="8" a="1"/>
  <c r="BD136" i="8" s="1"/>
  <c r="BE141" i="8" a="1"/>
  <c r="BE141" i="8" s="1"/>
  <c r="BC147" i="8" a="1"/>
  <c r="BC147" i="8" s="1"/>
  <c r="BE149" i="8" a="1"/>
  <c r="BE149" i="8" s="1"/>
  <c r="BE152" i="8" a="1"/>
  <c r="BE152" i="8" s="1"/>
  <c r="BE157" i="8" a="1"/>
  <c r="BE157" i="8" s="1"/>
  <c r="BD160" i="8" a="1"/>
  <c r="BD160" i="8" s="1"/>
  <c r="BE165" i="8" a="1"/>
  <c r="BE165" i="8" s="1"/>
  <c r="BC168" i="8" a="1"/>
  <c r="BC168" i="8" s="1"/>
  <c r="BC171" i="8" a="1"/>
  <c r="BC171" i="8" s="1"/>
  <c r="BE176" i="8" a="1"/>
  <c r="BE176" i="8" s="1"/>
  <c r="BD184" i="8" a="1"/>
  <c r="BD184" i="8" s="1"/>
  <c r="BB187" i="8" a="1"/>
  <c r="BB187" i="8" s="1"/>
  <c r="BE191" i="8" a="1"/>
  <c r="BE191" i="8" s="1"/>
  <c r="BC199" i="8" a="1"/>
  <c r="BC199" i="8" s="1"/>
  <c r="BC204" i="8" a="1"/>
  <c r="BC204" i="8" s="1"/>
  <c r="BE206" i="8" a="1"/>
  <c r="BE206" i="8" s="1"/>
  <c r="BD8" i="8" a="1"/>
  <c r="BD8" i="8" s="1"/>
  <c r="BA17" i="8" a="1"/>
  <c r="BA17" i="8" s="1"/>
  <c r="BA27" i="8" a="1"/>
  <c r="BA27" i="8" s="1"/>
  <c r="BA39" i="8" a="1"/>
  <c r="BA39" i="8" s="1"/>
  <c r="BA49" i="8" a="1"/>
  <c r="BA49" i="8" s="1"/>
  <c r="BE11" i="8" a="1"/>
  <c r="BE11" i="8" s="1"/>
  <c r="BE13" i="8" a="1"/>
  <c r="BE13" i="8" s="1"/>
  <c r="BE15" i="8" a="1"/>
  <c r="BE15" i="8" s="1"/>
  <c r="BE17" i="8" a="1"/>
  <c r="BE17" i="8" s="1"/>
  <c r="BD20" i="8" a="1"/>
  <c r="BD20" i="8" s="1"/>
  <c r="BE25" i="8" a="1"/>
  <c r="BE25" i="8" s="1"/>
  <c r="BE28" i="8" a="1"/>
  <c r="BE28" i="8" s="1"/>
  <c r="BE33" i="8" a="1"/>
  <c r="BE33" i="8" s="1"/>
  <c r="BD36" i="8" a="1"/>
  <c r="BD36" i="8" s="1"/>
  <c r="BB39" i="8" a="1"/>
  <c r="BB39" i="8" s="1"/>
  <c r="BC44" i="8" a="1"/>
  <c r="BC44" i="8" s="1"/>
  <c r="BB52" i="8" a="1"/>
  <c r="BB52" i="8" s="1"/>
  <c r="BB55" i="8" a="1"/>
  <c r="BB55" i="8" s="1"/>
  <c r="BD57" i="8" a="1"/>
  <c r="BD57" i="8" s="1"/>
  <c r="BC60" i="8" a="1"/>
  <c r="BC60" i="8" s="1"/>
  <c r="BE65" i="8" a="1"/>
  <c r="BE65" i="8" s="1"/>
  <c r="BE68" i="8" a="1"/>
  <c r="BE68" i="8" s="1"/>
  <c r="BE73" i="8" a="1"/>
  <c r="BE73" i="8" s="1"/>
  <c r="BE76" i="8" a="1"/>
  <c r="BE76" i="8" s="1"/>
  <c r="BB82" i="8" a="1"/>
  <c r="BB82" i="8" s="1"/>
  <c r="BE84" i="8" a="1"/>
  <c r="BE84" i="8" s="1"/>
  <c r="BD90" i="8" a="1"/>
  <c r="BD90" i="8" s="1"/>
  <c r="BC93" i="8" a="1"/>
  <c r="BC93" i="8" s="1"/>
  <c r="BE95" i="8" a="1"/>
  <c r="BE95" i="8" s="1"/>
  <c r="BD101" i="8" a="1"/>
  <c r="BD101" i="8" s="1"/>
  <c r="BB104" i="8" a="1"/>
  <c r="BB104" i="8" s="1"/>
  <c r="BC107" i="8" a="1"/>
  <c r="BC107" i="8" s="1"/>
  <c r="BE109" i="8" a="1"/>
  <c r="BE109" i="8" s="1"/>
  <c r="BC115" i="8" a="1"/>
  <c r="BC115" i="8" s="1"/>
  <c r="BB126" i="8" a="1"/>
  <c r="BB126" i="8" s="1"/>
  <c r="BD131" i="8" a="1"/>
  <c r="BD131" i="8" s="1"/>
  <c r="BB134" i="8" a="1"/>
  <c r="BB134" i="8" s="1"/>
  <c r="BE136" i="8" a="1"/>
  <c r="BE136" i="8" s="1"/>
  <c r="BD139" i="8" a="1"/>
  <c r="BD139" i="8" s="1"/>
  <c r="BB142" i="8" a="1"/>
  <c r="BB142" i="8" s="1"/>
  <c r="BB145" i="8" a="1"/>
  <c r="BB145" i="8" s="1"/>
  <c r="BC155" i="8" a="1"/>
  <c r="BC155" i="8" s="1"/>
  <c r="BE160" i="8" a="1"/>
  <c r="BE160" i="8" s="1"/>
  <c r="BC163" i="8" a="1"/>
  <c r="BC163" i="8" s="1"/>
  <c r="BD168" i="8" a="1"/>
  <c r="BD168" i="8" s="1"/>
  <c r="BE173" i="8" a="1"/>
  <c r="BE173" i="8" s="1"/>
  <c r="BC179" i="8" a="1"/>
  <c r="BC179" i="8" s="1"/>
  <c r="BE181" i="8" a="1"/>
  <c r="BE181" i="8" s="1"/>
  <c r="BE184" i="8" a="1"/>
  <c r="BE184" i="8" s="1"/>
  <c r="BD189" i="8" a="1"/>
  <c r="BD189" i="8" s="1"/>
  <c r="BB192" i="8" a="1"/>
  <c r="BB192" i="8" s="1"/>
  <c r="BD194" i="8" a="1"/>
  <c r="BD194" i="8" s="1"/>
  <c r="BB197" i="8" a="1"/>
  <c r="BB197" i="8" s="1"/>
  <c r="BE201" i="8" a="1"/>
  <c r="BE201" i="8" s="1"/>
  <c r="BC209" i="8" a="1"/>
  <c r="BC209" i="8" s="1"/>
  <c r="BE3" i="8" a="1"/>
  <c r="BE3" i="8" s="1"/>
  <c r="AD161" i="9" s="1"/>
  <c r="BB6" i="8" a="1"/>
  <c r="BB6" i="8" s="1"/>
  <c r="BE8" i="8" a="1"/>
  <c r="BE8" i="8" s="1"/>
  <c r="BA8" i="8" a="1"/>
  <c r="BA8" i="8" s="1"/>
  <c r="BE20" i="8" a="1"/>
  <c r="BE20" i="8" s="1"/>
  <c r="BD23" i="8" a="1"/>
  <c r="BD23" i="8" s="1"/>
  <c r="BB26" i="8" a="1"/>
  <c r="BB26" i="8" s="1"/>
  <c r="BC31" i="8" a="1"/>
  <c r="BC31" i="8" s="1"/>
  <c r="BE36" i="8" a="1"/>
  <c r="BE36" i="8" s="1"/>
  <c r="BE41" i="8" a="1"/>
  <c r="BE41" i="8" s="1"/>
  <c r="BD44" i="8" a="1"/>
  <c r="BD44" i="8" s="1"/>
  <c r="BC47" i="8" a="1"/>
  <c r="BC47" i="8" s="1"/>
  <c r="BE49" i="8" a="1"/>
  <c r="BE49" i="8" s="1"/>
  <c r="BC52" i="8" a="1"/>
  <c r="BC52" i="8" s="1"/>
  <c r="BC55" i="8" a="1"/>
  <c r="BC55" i="8" s="1"/>
  <c r="BD60" i="8" a="1"/>
  <c r="BD60" i="8" s="1"/>
  <c r="BC63" i="8" a="1"/>
  <c r="BC63" i="8" s="1"/>
  <c r="BC71" i="8" a="1"/>
  <c r="BC71" i="8" s="1"/>
  <c r="BD79" i="8" a="1"/>
  <c r="BD79" i="8" s="1"/>
  <c r="BC82" i="8" a="1"/>
  <c r="BC82" i="8" s="1"/>
  <c r="BE87" i="8" a="1"/>
  <c r="BE87" i="8" s="1"/>
  <c r="BE90" i="8" a="1"/>
  <c r="BE90" i="8" s="1"/>
  <c r="BB99" i="8" a="1"/>
  <c r="BB99" i="8" s="1"/>
  <c r="BC104" i="8" a="1"/>
  <c r="BC104" i="8" s="1"/>
  <c r="BB110" i="8" a="1"/>
  <c r="BB110" i="8" s="1"/>
  <c r="BB113" i="8" a="1"/>
  <c r="BB113" i="8" s="1"/>
  <c r="BB118" i="8" a="1"/>
  <c r="BB118" i="8" s="1"/>
  <c r="BB121" i="8" a="1"/>
  <c r="BB121" i="8" s="1"/>
  <c r="BD123" i="8" a="1"/>
  <c r="BD123" i="8" s="1"/>
  <c r="BC126" i="8" a="1"/>
  <c r="BC126" i="8" s="1"/>
  <c r="BB129" i="8" a="1"/>
  <c r="BB129" i="8" s="1"/>
  <c r="BE131" i="8" a="1"/>
  <c r="BE131" i="8" s="1"/>
  <c r="BC134" i="8" a="1"/>
  <c r="BC134" i="8" s="1"/>
  <c r="BC142" i="8" a="1"/>
  <c r="BC142" i="8" s="1"/>
  <c r="BD147" i="8" a="1"/>
  <c r="BD147" i="8" s="1"/>
  <c r="BB150" i="8" a="1"/>
  <c r="BB150" i="8" s="1"/>
  <c r="BB153" i="8" a="1"/>
  <c r="BB153" i="8" s="1"/>
  <c r="BB158" i="8" a="1"/>
  <c r="BB158" i="8" s="1"/>
  <c r="BD163" i="8" a="1"/>
  <c r="BD163" i="8" s="1"/>
  <c r="BB166" i="8" a="1"/>
  <c r="BB166" i="8" s="1"/>
  <c r="BE168" i="8" a="1"/>
  <c r="BE168" i="8" s="1"/>
  <c r="BD171" i="8" a="1"/>
  <c r="BD171" i="8" s="1"/>
  <c r="BB174" i="8" a="1"/>
  <c r="BB174" i="8" s="1"/>
  <c r="BB177" i="8" a="1"/>
  <c r="BB177" i="8" s="1"/>
  <c r="BC187" i="8" a="1"/>
  <c r="BC187" i="8" s="1"/>
  <c r="BC192" i="8" a="1"/>
  <c r="BC192" i="8" s="1"/>
  <c r="BE194" i="8" a="1"/>
  <c r="BE194" i="8" s="1"/>
  <c r="BD199" i="8" a="1"/>
  <c r="BD199" i="8" s="1"/>
  <c r="BB202" i="8" a="1"/>
  <c r="BB202" i="8" s="1"/>
  <c r="BD204" i="8" a="1"/>
  <c r="BD204" i="8" s="1"/>
  <c r="BB207" i="8" a="1"/>
  <c r="BB207" i="8" s="1"/>
  <c r="BB9" i="8" a="1"/>
  <c r="BB9" i="8" s="1"/>
  <c r="BA18" i="8" a="1"/>
  <c r="BA18" i="8" s="1"/>
  <c r="BA29" i="8" a="1"/>
  <c r="BA29" i="8" s="1"/>
  <c r="BA40" i="8" a="1"/>
  <c r="BA40" i="8" s="1"/>
  <c r="BA50" i="8" a="1"/>
  <c r="BA50" i="8" s="1"/>
  <c r="BB10" i="8" a="1"/>
  <c r="BB10" i="8" s="1"/>
  <c r="BB12" i="8" a="1"/>
  <c r="BB12" i="8" s="1"/>
  <c r="BB14" i="8" a="1"/>
  <c r="BB14" i="8" s="1"/>
  <c r="BB16" i="8" a="1"/>
  <c r="BB16" i="8" s="1"/>
  <c r="BB18" i="8" a="1"/>
  <c r="BB18" i="8" s="1"/>
  <c r="BC26" i="8" a="1"/>
  <c r="BC26" i="8" s="1"/>
  <c r="BB29" i="8" a="1"/>
  <c r="BB29" i="8" s="1"/>
  <c r="BB34" i="8" a="1"/>
  <c r="BB34" i="8" s="1"/>
  <c r="BC39" i="8" a="1"/>
  <c r="BC39" i="8" s="1"/>
  <c r="BE44" i="8" a="1"/>
  <c r="BE44" i="8" s="1"/>
  <c r="BD52" i="8" a="1"/>
  <c r="BD52" i="8" s="1"/>
  <c r="BE57" i="8" a="1"/>
  <c r="BE57" i="8" s="1"/>
  <c r="BE60" i="8" a="1"/>
  <c r="BE60" i="8" s="1"/>
  <c r="BB66" i="8" a="1"/>
  <c r="BB66" i="8" s="1"/>
  <c r="BB69" i="8" a="1"/>
  <c r="BB69" i="8" s="1"/>
  <c r="BB74" i="8" a="1"/>
  <c r="BB74" i="8" s="1"/>
  <c r="BB77" i="8" a="1"/>
  <c r="BB77" i="8" s="1"/>
  <c r="BE79" i="8" a="1"/>
  <c r="BE79" i="8" s="1"/>
  <c r="BD82" i="8" a="1"/>
  <c r="BD82" i="8" s="1"/>
  <c r="BB85" i="8" a="1"/>
  <c r="BB85" i="8" s="1"/>
  <c r="BD93" i="8" a="1"/>
  <c r="BD93" i="8" s="1"/>
  <c r="BB96" i="8" a="1"/>
  <c r="BB96" i="8" s="1"/>
  <c r="BE101" i="8" a="1"/>
  <c r="BE101" i="8" s="1"/>
  <c r="BD104" i="8" a="1"/>
  <c r="BD104" i="8" s="1"/>
  <c r="BD107" i="8" a="1"/>
  <c r="BD107" i="8" s="1"/>
  <c r="BC110" i="8" a="1"/>
  <c r="BC110" i="8" s="1"/>
  <c r="BD115" i="8" a="1"/>
  <c r="BD115" i="8" s="1"/>
  <c r="BC118" i="8" a="1"/>
  <c r="BC118" i="8" s="1"/>
  <c r="BD126" i="8" a="1"/>
  <c r="BD126" i="8" s="1"/>
  <c r="BD134" i="8" a="1"/>
  <c r="BD134" i="8" s="1"/>
  <c r="BB137" i="8" a="1"/>
  <c r="BB137" i="8" s="1"/>
  <c r="BE139" i="8" a="1"/>
  <c r="BE139" i="8" s="1"/>
  <c r="BD142" i="8" a="1"/>
  <c r="BD142" i="8" s="1"/>
  <c r="BC145" i="8" a="1"/>
  <c r="BC145" i="8" s="1"/>
  <c r="BC150" i="8" a="1"/>
  <c r="BC150" i="8" s="1"/>
  <c r="BD155" i="8" a="1"/>
  <c r="BD155" i="8" s="1"/>
  <c r="BC158" i="8" a="1"/>
  <c r="BC158" i="8" s="1"/>
  <c r="BB161" i="8" a="1"/>
  <c r="BB161" i="8" s="1"/>
  <c r="BE163" i="8" a="1"/>
  <c r="BE163" i="8" s="1"/>
  <c r="BC166" i="8" a="1"/>
  <c r="BC166" i="8" s="1"/>
  <c r="BC174" i="8" a="1"/>
  <c r="BC174" i="8" s="1"/>
  <c r="BD179" i="8" a="1"/>
  <c r="BD179" i="8" s="1"/>
  <c r="BB182" i="8" a="1"/>
  <c r="BB182" i="8" s="1"/>
  <c r="BB185" i="8" a="1"/>
  <c r="BB185" i="8" s="1"/>
  <c r="BE189" i="8" a="1"/>
  <c r="BE189" i="8" s="1"/>
  <c r="BC197" i="8" a="1"/>
  <c r="BC197" i="8" s="1"/>
  <c r="BC202" i="8" a="1"/>
  <c r="BC202" i="8" s="1"/>
  <c r="BE204" i="8" a="1"/>
  <c r="BE204" i="8" s="1"/>
  <c r="BD209" i="8" a="1"/>
  <c r="BD209" i="8" s="1"/>
  <c r="BB4" i="8" a="1"/>
  <c r="BB4" i="8" s="1"/>
  <c r="BC6" i="8" a="1"/>
  <c r="BC6" i="8" s="1"/>
  <c r="BC9" i="8" a="1"/>
  <c r="BC9" i="8" s="1"/>
  <c r="BA9" i="8" a="1"/>
  <c r="BA9" i="8" s="1"/>
  <c r="BC18" i="8" a="1"/>
  <c r="BC18" i="8" s="1"/>
  <c r="BB21" i="8" a="1"/>
  <c r="BB21" i="8" s="1"/>
  <c r="BE23" i="8" a="1"/>
  <c r="BE23" i="8" s="1"/>
  <c r="BD26" i="8" a="1"/>
  <c r="BD26" i="8" s="1"/>
  <c r="BD31" i="8" a="1"/>
  <c r="BD31" i="8" s="1"/>
  <c r="BC34" i="8" a="1"/>
  <c r="BC34" i="8" s="1"/>
  <c r="BB37" i="8" a="1"/>
  <c r="BB37" i="8" s="1"/>
  <c r="BB42" i="8" a="1"/>
  <c r="BB42" i="8" s="1"/>
  <c r="BD47" i="8" a="1"/>
  <c r="BD47" i="8" s="1"/>
  <c r="BB50" i="8" a="1"/>
  <c r="BB50" i="8" s="1"/>
  <c r="BE52" i="8" a="1"/>
  <c r="BE52" i="8" s="1"/>
  <c r="BD55" i="8" a="1"/>
  <c r="BD55" i="8" s="1"/>
  <c r="BB58" i="8" a="1"/>
  <c r="BB58" i="8" s="1"/>
  <c r="BB61" i="8" a="1"/>
  <c r="BB61" i="8" s="1"/>
  <c r="BD63" i="8" a="1"/>
  <c r="BD63" i="8" s="1"/>
  <c r="BC66" i="8" a="1"/>
  <c r="BC66" i="8" s="1"/>
  <c r="BD71" i="8" a="1"/>
  <c r="BD71" i="8" s="1"/>
  <c r="BC74" i="8" a="1"/>
  <c r="BC74" i="8" s="1"/>
  <c r="BB80" i="8" a="1"/>
  <c r="BB80" i="8" s="1"/>
  <c r="BE82" i="8" a="1"/>
  <c r="BE82" i="8" s="1"/>
  <c r="BC85" i="8" a="1"/>
  <c r="BC85" i="8" s="1"/>
  <c r="BB88" i="8" a="1"/>
  <c r="BB88" i="8" s="1"/>
  <c r="BB91" i="8" a="1"/>
  <c r="BB91" i="8" s="1"/>
  <c r="BC96" i="8" a="1"/>
  <c r="BC96" i="8" s="1"/>
  <c r="BC99" i="8" a="1"/>
  <c r="BC99" i="8" s="1"/>
  <c r="BB102" i="8" a="1"/>
  <c r="BB102" i="8" s="1"/>
  <c r="BE104" i="8" a="1"/>
  <c r="BE104" i="8" s="1"/>
  <c r="BD110" i="8" a="1"/>
  <c r="BD110" i="8" s="1"/>
  <c r="BC113" i="8" a="1"/>
  <c r="BC113" i="8" s="1"/>
  <c r="BD118" i="8" a="1"/>
  <c r="BD118" i="8" s="1"/>
  <c r="BC121" i="8" a="1"/>
  <c r="BC121" i="8" s="1"/>
  <c r="BE123" i="8" a="1"/>
  <c r="BE123" i="8" s="1"/>
  <c r="BE126" i="8" a="1"/>
  <c r="BE126" i="8" s="1"/>
  <c r="BC129" i="8" a="1"/>
  <c r="BC129" i="8" s="1"/>
  <c r="BB132" i="8" a="1"/>
  <c r="BB132" i="8" s="1"/>
  <c r="BE134" i="8" a="1"/>
  <c r="BE134" i="8" s="1"/>
  <c r="BC137" i="8" a="1"/>
  <c r="BC137" i="8" s="1"/>
  <c r="BE142" i="8" a="1"/>
  <c r="BE142" i="8" s="1"/>
  <c r="BE147" i="8" a="1"/>
  <c r="BE147" i="8" s="1"/>
  <c r="BD150" i="8" a="1"/>
  <c r="BD150" i="8" s="1"/>
  <c r="BC153" i="8" a="1"/>
  <c r="BC153" i="8" s="1"/>
  <c r="BD158" i="8" a="1"/>
  <c r="BD158" i="8" s="1"/>
  <c r="BD166" i="8" a="1"/>
  <c r="BD166" i="8" s="1"/>
  <c r="BB169" i="8" a="1"/>
  <c r="BB169" i="8" s="1"/>
  <c r="BE171" i="8" a="1"/>
  <c r="BE171" i="8" s="1"/>
  <c r="BD174" i="8" a="1"/>
  <c r="BD174" i="8" s="1"/>
  <c r="BC177" i="8" a="1"/>
  <c r="BC177" i="8" s="1"/>
  <c r="BC182" i="8" a="1"/>
  <c r="BC182" i="8" s="1"/>
  <c r="BD187" i="8" a="1"/>
  <c r="BD187" i="8" s="1"/>
  <c r="BB190" i="8" a="1"/>
  <c r="BB190" i="8" s="1"/>
  <c r="BD192" i="8" a="1"/>
  <c r="BD192" i="8" s="1"/>
  <c r="BB195" i="8" a="1"/>
  <c r="BB195" i="8" s="1"/>
  <c r="BE199" i="8" a="1"/>
  <c r="BE199" i="8" s="1"/>
  <c r="BA180" i="8" a="1"/>
  <c r="BA180" i="8" s="1"/>
  <c r="BA157" i="8" a="1"/>
  <c r="BA157" i="8" s="1"/>
  <c r="BA136" i="8" a="1"/>
  <c r="BA136" i="8" s="1"/>
  <c r="BA2" i="8" a="1"/>
  <c r="BA2" i="8" s="1"/>
  <c r="BA195" i="8" a="1"/>
  <c r="BA195" i="8" s="1"/>
  <c r="BA179" i="8" a="1"/>
  <c r="BA179" i="8" s="1"/>
  <c r="BA156" i="8" a="1"/>
  <c r="BA156" i="8" s="1"/>
  <c r="BA124" i="8" a="1"/>
  <c r="BA124" i="8" s="1"/>
  <c r="BA92" i="8" a="1"/>
  <c r="BA92" i="8" s="1"/>
  <c r="BA60" i="8" a="1"/>
  <c r="BA60" i="8" s="1"/>
  <c r="BA35" i="8" a="1"/>
  <c r="BA35" i="8" s="1"/>
  <c r="BD7" i="8" a="1"/>
  <c r="BD7" i="8" s="1"/>
  <c r="BE208" i="8" a="1"/>
  <c r="BE208" i="8" s="1"/>
  <c r="BC201" i="8" a="1"/>
  <c r="BC201" i="8" s="1"/>
  <c r="BD188" i="8" a="1"/>
  <c r="BD188" i="8" s="1"/>
  <c r="BE183" i="8" a="1"/>
  <c r="BE183" i="8" s="1"/>
  <c r="BE179" i="8" a="1"/>
  <c r="BE179" i="8" s="1"/>
  <c r="BB175" i="8" a="1"/>
  <c r="BB175" i="8" s="1"/>
  <c r="BE169" i="8" a="1"/>
  <c r="BE169" i="8" s="1"/>
  <c r="BB156" i="8" a="1"/>
  <c r="BB156" i="8" s="1"/>
  <c r="BC151" i="8" a="1"/>
  <c r="BC151" i="8" s="1"/>
  <c r="BC146" i="8" a="1"/>
  <c r="BC146" i="8" s="1"/>
  <c r="BC141" i="8" a="1"/>
  <c r="BC141" i="8" s="1"/>
  <c r="BE132" i="8" a="1"/>
  <c r="BE132" i="8" s="1"/>
  <c r="BD127" i="8" a="1"/>
  <c r="BD127" i="8" s="1"/>
  <c r="BD122" i="8" a="1"/>
  <c r="BD122" i="8" s="1"/>
  <c r="BC117" i="8" a="1"/>
  <c r="BC117" i="8" s="1"/>
  <c r="BD113" i="8" a="1"/>
  <c r="BD113" i="8" s="1"/>
  <c r="BC108" i="8" a="1"/>
  <c r="BC108" i="8" s="1"/>
  <c r="BE93" i="8" a="1"/>
  <c r="BE93" i="8" s="1"/>
  <c r="BE88" i="8" a="1"/>
  <c r="BE88" i="8" s="1"/>
  <c r="BD78" i="8" a="1"/>
  <c r="BD78" i="8" s="1"/>
  <c r="BC73" i="8" a="1"/>
  <c r="BC73" i="8" s="1"/>
  <c r="BB64" i="8" a="1"/>
  <c r="BB64" i="8" s="1"/>
  <c r="BB54" i="8" a="1"/>
  <c r="BB54" i="8" s="1"/>
  <c r="BC50" i="8" a="1"/>
  <c r="BC50" i="8" s="1"/>
  <c r="BC45" i="8" a="1"/>
  <c r="BC45" i="8" s="1"/>
  <c r="BB40" i="8" a="1"/>
  <c r="BB40" i="8" s="1"/>
  <c r="BD35" i="8" a="1"/>
  <c r="BD35" i="8" s="1"/>
  <c r="BD30" i="8" a="1"/>
  <c r="BD30" i="8" s="1"/>
  <c r="BE21" i="8" a="1"/>
  <c r="BE21" i="8" s="1"/>
  <c r="BC10" i="8" a="1"/>
  <c r="BC10" i="8" s="1"/>
  <c r="AM3" i="8" a="1"/>
  <c r="AM3" i="8" s="1"/>
  <c r="AL3" i="8" a="1"/>
  <c r="AL3" i="8" s="1"/>
  <c r="X3" i="8" a="1"/>
  <c r="X3" i="8" s="1"/>
  <c r="L81" i="9"/>
  <c r="B63" i="10" s="1"/>
  <c r="L65" i="9"/>
  <c r="B47" i="10" s="1"/>
  <c r="L49" i="9"/>
  <c r="B31" i="10" s="1"/>
  <c r="L33" i="9"/>
  <c r="B15" i="10" s="1"/>
  <c r="L80" i="9"/>
  <c r="B62" i="10" s="1"/>
  <c r="L64" i="9"/>
  <c r="B46" i="10" s="1"/>
  <c r="L48" i="9"/>
  <c r="B30" i="10" s="1"/>
  <c r="L32" i="9"/>
  <c r="B14" i="10" s="1"/>
  <c r="L79" i="9"/>
  <c r="B61" i="10" s="1"/>
  <c r="L63" i="9"/>
  <c r="B45" i="10" s="1"/>
  <c r="L47" i="9"/>
  <c r="B29" i="10" s="1"/>
  <c r="L31" i="9"/>
  <c r="B13" i="10" s="1"/>
  <c r="L78" i="9"/>
  <c r="B60" i="10" s="1"/>
  <c r="L62" i="9"/>
  <c r="B44" i="10" s="1"/>
  <c r="L46" i="9"/>
  <c r="B28" i="10" s="1"/>
  <c r="L30" i="9"/>
  <c r="B12" i="10" s="1"/>
  <c r="L77" i="9"/>
  <c r="B59" i="10" s="1"/>
  <c r="L61" i="9"/>
  <c r="B43" i="10" s="1"/>
  <c r="L45" i="9"/>
  <c r="B27" i="10" s="1"/>
  <c r="L29" i="9"/>
  <c r="B11" i="10" s="1"/>
  <c r="L84" i="9"/>
  <c r="B66" i="10" s="1"/>
  <c r="L68" i="9"/>
  <c r="B50" i="10" s="1"/>
  <c r="L52" i="9"/>
  <c r="B34" i="10" s="1"/>
  <c r="L36" i="9"/>
  <c r="B18" i="10" s="1"/>
  <c r="L83" i="9"/>
  <c r="B65" i="10" s="1"/>
  <c r="L67" i="9"/>
  <c r="B49" i="10" s="1"/>
  <c r="L51" i="9"/>
  <c r="B33" i="10" s="1"/>
  <c r="L35" i="9"/>
  <c r="B17" i="10" s="1"/>
  <c r="L82" i="9"/>
  <c r="B64" i="10" s="1"/>
  <c r="L66" i="9"/>
  <c r="B48" i="10" s="1"/>
  <c r="L50" i="9"/>
  <c r="B32" i="10" s="1"/>
  <c r="L34" i="9"/>
  <c r="B16" i="10" s="1"/>
  <c r="L92" i="9"/>
  <c r="B74" i="10" s="1"/>
  <c r="L76" i="9"/>
  <c r="B58" i="10" s="1"/>
  <c r="L60" i="9"/>
  <c r="B42" i="10" s="1"/>
  <c r="L44" i="9"/>
  <c r="B26" i="10" s="1"/>
  <c r="L28" i="9"/>
  <c r="B10" i="10" s="1"/>
  <c r="L91" i="9"/>
  <c r="B73" i="10" s="1"/>
  <c r="L75" i="9"/>
  <c r="B57" i="10" s="1"/>
  <c r="L59" i="9"/>
  <c r="B41" i="10" s="1"/>
  <c r="L43" i="9"/>
  <c r="B25" i="10" s="1"/>
  <c r="L27" i="9"/>
  <c r="B9" i="10" s="1"/>
  <c r="L90" i="9"/>
  <c r="B72" i="10" s="1"/>
  <c r="L74" i="9"/>
  <c r="B56" i="10" s="1"/>
  <c r="L58" i="9"/>
  <c r="B40" i="10" s="1"/>
  <c r="L42" i="9"/>
  <c r="B24" i="10" s="1"/>
  <c r="L26" i="9"/>
  <c r="B8" i="10" s="1"/>
  <c r="L89" i="9"/>
  <c r="B71" i="10" s="1"/>
  <c r="L73" i="9"/>
  <c r="B55" i="10" s="1"/>
  <c r="L57" i="9"/>
  <c r="B39" i="10" s="1"/>
  <c r="L41" i="9"/>
  <c r="B23" i="10" s="1"/>
  <c r="L25" i="9"/>
  <c r="B7" i="10" s="1"/>
  <c r="L88" i="9"/>
  <c r="B70" i="10" s="1"/>
  <c r="L72" i="9"/>
  <c r="B54" i="10" s="1"/>
  <c r="L56" i="9"/>
  <c r="B38" i="10" s="1"/>
  <c r="L40" i="9"/>
  <c r="B22" i="10" s="1"/>
  <c r="L24" i="9"/>
  <c r="B6" i="10" s="1"/>
  <c r="L87" i="9"/>
  <c r="B69" i="10" s="1"/>
  <c r="L71" i="9"/>
  <c r="B53" i="10" s="1"/>
  <c r="L55" i="9"/>
  <c r="B37" i="10" s="1"/>
  <c r="L39" i="9"/>
  <c r="B21" i="10" s="1"/>
  <c r="L23" i="9"/>
  <c r="B5" i="10" s="1"/>
  <c r="L86" i="9"/>
  <c r="B68" i="10" s="1"/>
  <c r="L70" i="9"/>
  <c r="B52" i="10" s="1"/>
  <c r="L54" i="9"/>
  <c r="B36" i="10" s="1"/>
  <c r="L38" i="9"/>
  <c r="B20" i="10" s="1"/>
  <c r="L22" i="9"/>
  <c r="B4" i="10" s="1"/>
  <c r="L85" i="9"/>
  <c r="B67" i="10" s="1"/>
  <c r="L69" i="9"/>
  <c r="B51" i="10" s="1"/>
  <c r="L53" i="9"/>
  <c r="B35" i="10" s="1"/>
  <c r="L37" i="9"/>
  <c r="B19" i="10" s="1"/>
  <c r="L21" i="9"/>
  <c r="B3" i="10" s="1"/>
  <c r="O20" i="9" a="1"/>
  <c r="O20" i="9" s="1"/>
  <c r="AA8" i="7" l="1"/>
  <c r="AA9" i="7"/>
  <c r="AA7" i="7"/>
  <c r="AA5" i="7"/>
  <c r="AA6" i="7"/>
  <c r="AA4" i="7"/>
  <c r="S3" i="7"/>
  <c r="AS4" i="5" a="1"/>
  <c r="AS4" i="5" s="1"/>
  <c r="AS2" i="5" a="1"/>
  <c r="AS2" i="5" s="1"/>
  <c r="V19" i="5" s="1"/>
  <c r="X19" i="5" s="1"/>
  <c r="AR2" i="5" a="1"/>
  <c r="AR2" i="5" s="1"/>
  <c r="V18" i="5" s="1"/>
  <c r="X18" i="5" s="1"/>
  <c r="AR3" i="5" a="1"/>
  <c r="AR3" i="5" s="1"/>
  <c r="AR4" i="5" a="1"/>
  <c r="AR4" i="5" s="1"/>
  <c r="AS3" i="5" a="1"/>
  <c r="AS3" i="5" s="1"/>
  <c r="BH2" i="8" a="1"/>
  <c r="BH2" i="8" s="1"/>
  <c r="U160" i="9" s="1"/>
  <c r="V20" i="5"/>
  <c r="X20" i="5" s="1"/>
  <c r="BG2" i="8" a="1"/>
  <c r="BG2" i="8" s="1"/>
  <c r="R160" i="9" s="1"/>
  <c r="AB162" i="9"/>
  <c r="BF5" i="8"/>
  <c r="AB161" i="9"/>
  <c r="AB160" i="9"/>
  <c r="Y160" i="9"/>
  <c r="K20" i="9" a="1"/>
  <c r="R20" i="9" a="1"/>
  <c r="R20" i="9" s="1"/>
  <c r="N20" i="9" a="1"/>
  <c r="N20" i="9" s="1"/>
  <c r="P20" i="9" a="1"/>
  <c r="P20" i="9" s="1"/>
  <c r="Q20" i="9" a="1"/>
  <c r="Q20" i="9" s="1"/>
  <c r="S20" i="9" a="1"/>
  <c r="S20" i="9" s="1"/>
  <c r="AB6" i="7" l="1"/>
  <c r="AB5" i="7"/>
  <c r="O164" i="9"/>
  <c r="AB4" i="7"/>
  <c r="M42" i="9"/>
  <c r="A24" i="10" s="1"/>
  <c r="M75" i="9"/>
  <c r="AA56" i="9" s="1"/>
  <c r="C57" i="10" s="1"/>
  <c r="M65" i="9"/>
  <c r="Y46" i="9" s="1"/>
  <c r="D47" i="10" s="1"/>
  <c r="M31" i="9"/>
  <c r="AA12" i="9" s="1"/>
  <c r="C13" i="10" s="1"/>
  <c r="M89" i="9"/>
  <c r="A71" i="10" s="1"/>
  <c r="M58" i="9"/>
  <c r="A40" i="10" s="1"/>
  <c r="M21" i="9"/>
  <c r="Y2" i="9" s="1"/>
  <c r="D3" i="10" s="1"/>
  <c r="M70" i="9"/>
  <c r="Y51" i="9" s="1"/>
  <c r="D52" i="10" s="1"/>
  <c r="M63" i="9"/>
  <c r="AA44" i="9" s="1"/>
  <c r="C45" i="10" s="1"/>
  <c r="M36" i="9"/>
  <c r="Z17" i="9" s="1"/>
  <c r="E18" i="10" s="1"/>
  <c r="M44" i="9"/>
  <c r="Z25" i="9" s="1"/>
  <c r="E26" i="10" s="1"/>
  <c r="M92" i="9"/>
  <c r="Y73" i="9" s="1"/>
  <c r="D74" i="10" s="1"/>
  <c r="M62" i="9"/>
  <c r="AA43" i="9" s="1"/>
  <c r="C44" i="10" s="1"/>
  <c r="M29" i="9"/>
  <c r="AA10" i="9" s="1"/>
  <c r="C11" i="10" s="1"/>
  <c r="M26" i="9"/>
  <c r="Z7" i="9" s="1"/>
  <c r="E8" i="10" s="1"/>
  <c r="M34" i="9"/>
  <c r="A16" i="10" s="1"/>
  <c r="M76" i="9"/>
  <c r="AA57" i="9" s="1"/>
  <c r="C58" i="10" s="1"/>
  <c r="M51" i="9"/>
  <c r="A33" i="10" s="1"/>
  <c r="M81" i="9"/>
  <c r="Z62" i="9" s="1"/>
  <c r="E63" i="10" s="1"/>
  <c r="M83" i="9"/>
  <c r="Y64" i="9" s="1"/>
  <c r="D65" i="10" s="1"/>
  <c r="M67" i="9"/>
  <c r="A49" i="10" s="1"/>
  <c r="M27" i="9"/>
  <c r="Z8" i="9" s="1"/>
  <c r="E9" i="10" s="1"/>
  <c r="M86" i="9"/>
  <c r="Z67" i="9" s="1"/>
  <c r="E68" i="10" s="1"/>
  <c r="M37" i="9"/>
  <c r="Z18" i="9" s="1"/>
  <c r="E19" i="10" s="1"/>
  <c r="M49" i="9"/>
  <c r="Y30" i="9" s="1"/>
  <c r="D31" i="10" s="1"/>
  <c r="M73" i="9"/>
  <c r="Z54" i="9" s="1"/>
  <c r="E55" i="10" s="1"/>
  <c r="M77" i="9"/>
  <c r="A59" i="10" s="1"/>
  <c r="M43" i="9"/>
  <c r="AA24" i="9" s="1"/>
  <c r="C25" i="10" s="1"/>
  <c r="M35" i="9"/>
  <c r="AA16" i="9" s="1"/>
  <c r="C17" i="10" s="1"/>
  <c r="M87" i="9"/>
  <c r="A69" i="10" s="1"/>
  <c r="M56" i="9"/>
  <c r="Y37" i="9" s="1"/>
  <c r="D38" i="10" s="1"/>
  <c r="M38" i="9"/>
  <c r="A20" i="10" s="1"/>
  <c r="M30" i="9"/>
  <c r="A12" i="10" s="1"/>
  <c r="M53" i="9"/>
  <c r="A35" i="10" s="1"/>
  <c r="M61" i="9"/>
  <c r="Y42" i="9" s="1"/>
  <c r="D43" i="10" s="1"/>
  <c r="M79" i="9"/>
  <c r="Z60" i="9" s="1"/>
  <c r="E61" i="10" s="1"/>
  <c r="M59" i="9"/>
  <c r="Y40" i="9" s="1"/>
  <c r="D41" i="10" s="1"/>
  <c r="M90" i="9"/>
  <c r="Z71" i="9" s="1"/>
  <c r="E72" i="10" s="1"/>
  <c r="M33" i="9"/>
  <c r="AA14" i="9" s="1"/>
  <c r="C15" i="10" s="1"/>
  <c r="M41" i="9"/>
  <c r="Y22" i="9" s="1"/>
  <c r="D23" i="10" s="1"/>
  <c r="AA105" i="9"/>
  <c r="AA114" i="9"/>
  <c r="AA106" i="9"/>
  <c r="Z105" i="9"/>
  <c r="AA132" i="9"/>
  <c r="Z103" i="9"/>
  <c r="Z84" i="9"/>
  <c r="Z144" i="9"/>
  <c r="Y79" i="9"/>
  <c r="Y122" i="9"/>
  <c r="Y145" i="9"/>
  <c r="Y84" i="9"/>
  <c r="Y111" i="9"/>
  <c r="Y135" i="9"/>
  <c r="Z128" i="9"/>
  <c r="AA109" i="9"/>
  <c r="Y114" i="9"/>
  <c r="Y98" i="9"/>
  <c r="AA118" i="9"/>
  <c r="AA119" i="9"/>
  <c r="AA77" i="9"/>
  <c r="AA122" i="9"/>
  <c r="AA141" i="9"/>
  <c r="AA146" i="9"/>
  <c r="AA133" i="9"/>
  <c r="Z83" i="9"/>
  <c r="AA125" i="9"/>
  <c r="Y82" i="9"/>
  <c r="AA143" i="9"/>
  <c r="Z122" i="9"/>
  <c r="Y119" i="9"/>
  <c r="Z113" i="9"/>
  <c r="Z127" i="9"/>
  <c r="AA86" i="9"/>
  <c r="AA128" i="9"/>
  <c r="Y105" i="9"/>
  <c r="AA107" i="9"/>
  <c r="Z115" i="9"/>
  <c r="Z124" i="9"/>
  <c r="Z89" i="9"/>
  <c r="AA83" i="9"/>
  <c r="Z131" i="9"/>
  <c r="Y143" i="9"/>
  <c r="AA91" i="9"/>
  <c r="Z81" i="9"/>
  <c r="Z80" i="9"/>
  <c r="Z133" i="9"/>
  <c r="Z85" i="9"/>
  <c r="Z78" i="9"/>
  <c r="Y141" i="9"/>
  <c r="Z117" i="9"/>
  <c r="Y115" i="9"/>
  <c r="Z112" i="9"/>
  <c r="Z130" i="9"/>
  <c r="Z96" i="9"/>
  <c r="Y117" i="9"/>
  <c r="Z139" i="9"/>
  <c r="AA76" i="9"/>
  <c r="AA102" i="9"/>
  <c r="Y90" i="9"/>
  <c r="Y81" i="9"/>
  <c r="AA80" i="9"/>
  <c r="AA88" i="9"/>
  <c r="AA134" i="9"/>
  <c r="Z111" i="9"/>
  <c r="Y113" i="9"/>
  <c r="Z86" i="9"/>
  <c r="Z114" i="9"/>
  <c r="AA120" i="9"/>
  <c r="AA137" i="9"/>
  <c r="AA103" i="9"/>
  <c r="Z87" i="9"/>
  <c r="Z82" i="9"/>
  <c r="AA99" i="9"/>
  <c r="Y144" i="9"/>
  <c r="Y101" i="9"/>
  <c r="Y94" i="9"/>
  <c r="AA127" i="9"/>
  <c r="AA130" i="9"/>
  <c r="Y102" i="9"/>
  <c r="Z138" i="9"/>
  <c r="Y86" i="9"/>
  <c r="AA96" i="9"/>
  <c r="AA144" i="9"/>
  <c r="Y104" i="9"/>
  <c r="Z76" i="9"/>
  <c r="K20" i="9"/>
  <c r="M20" i="9" s="1"/>
  <c r="Y123" i="9"/>
  <c r="Y128" i="9"/>
  <c r="Y109" i="9"/>
  <c r="AA84" i="9"/>
  <c r="AA121" i="9"/>
  <c r="Z118" i="9"/>
  <c r="Y100" i="9"/>
  <c r="Y110" i="9"/>
  <c r="Z141" i="9"/>
  <c r="AA126" i="9"/>
  <c r="AA138" i="9"/>
  <c r="Y77" i="9"/>
  <c r="Y88" i="9"/>
  <c r="Z104" i="9"/>
  <c r="Z98" i="9"/>
  <c r="AA110" i="9"/>
  <c r="AA75" i="9"/>
  <c r="Y103" i="9"/>
  <c r="Z79" i="9"/>
  <c r="AA115" i="9"/>
  <c r="AA111" i="9"/>
  <c r="Y116" i="9"/>
  <c r="AA101" i="9"/>
  <c r="AA104" i="9"/>
  <c r="Z143" i="9"/>
  <c r="Y130" i="9"/>
  <c r="Y132" i="9"/>
  <c r="Y134" i="9"/>
  <c r="AA139" i="9"/>
  <c r="AA129" i="9"/>
  <c r="Y146" i="9"/>
  <c r="Z129" i="9"/>
  <c r="AA100" i="9"/>
  <c r="Y106" i="9"/>
  <c r="AA108" i="9"/>
  <c r="Y129" i="9"/>
  <c r="Y97" i="9"/>
  <c r="Y136" i="9"/>
  <c r="AA131" i="9"/>
  <c r="Z91" i="9"/>
  <c r="Z120" i="9"/>
  <c r="Y120" i="9"/>
  <c r="Y133" i="9"/>
  <c r="AA89" i="9"/>
  <c r="AA85" i="9"/>
  <c r="Y112" i="9"/>
  <c r="Z94" i="9"/>
  <c r="Y140" i="9"/>
  <c r="Y91" i="9"/>
  <c r="Z106" i="9"/>
  <c r="Z93" i="9"/>
  <c r="AA136" i="9"/>
  <c r="Z90" i="9"/>
  <c r="Z142" i="9"/>
  <c r="Y124" i="9"/>
  <c r="AA79" i="9"/>
  <c r="Z140" i="9"/>
  <c r="Z100" i="9"/>
  <c r="Y125" i="9"/>
  <c r="Y126" i="9"/>
  <c r="AA98" i="9"/>
  <c r="Y93" i="9"/>
  <c r="AA135" i="9"/>
  <c r="Y108" i="9"/>
  <c r="Z137" i="9"/>
  <c r="Z109" i="9"/>
  <c r="Y75" i="9"/>
  <c r="Z119" i="9"/>
  <c r="AA90" i="9"/>
  <c r="AA78" i="9"/>
  <c r="Y95" i="9"/>
  <c r="AA94" i="9"/>
  <c r="Z99" i="9"/>
  <c r="Z125" i="9"/>
  <c r="AA117" i="9"/>
  <c r="Z97" i="9"/>
  <c r="Z92" i="9"/>
  <c r="Y139" i="9"/>
  <c r="AA124" i="9"/>
  <c r="Y87" i="9"/>
  <c r="Y85" i="9"/>
  <c r="Y78" i="9"/>
  <c r="Y99" i="9"/>
  <c r="AA95" i="9"/>
  <c r="Z121" i="9"/>
  <c r="Z101" i="9"/>
  <c r="Z134" i="9"/>
  <c r="Y76" i="9"/>
  <c r="Z146" i="9"/>
  <c r="AA145" i="9"/>
  <c r="AA93" i="9"/>
  <c r="AA112" i="9"/>
  <c r="AA142" i="9"/>
  <c r="Y107" i="9"/>
  <c r="AA82" i="9"/>
  <c r="Z88" i="9"/>
  <c r="Z75" i="9"/>
  <c r="Y92" i="9"/>
  <c r="Y89" i="9"/>
  <c r="Z95" i="9"/>
  <c r="Z145" i="9"/>
  <c r="Y96" i="9"/>
  <c r="Z135" i="9"/>
  <c r="Y142" i="9"/>
  <c r="AA87" i="9"/>
  <c r="Y83" i="9"/>
  <c r="Y131" i="9"/>
  <c r="Z123" i="9"/>
  <c r="Z108" i="9"/>
  <c r="AA92" i="9"/>
  <c r="Z136" i="9"/>
  <c r="Y118" i="9"/>
  <c r="AA116" i="9"/>
  <c r="Y138" i="9"/>
  <c r="AA123" i="9"/>
  <c r="Z102" i="9"/>
  <c r="Z116" i="9"/>
  <c r="AA81" i="9"/>
  <c r="Y80" i="9"/>
  <c r="Z126" i="9"/>
  <c r="Z107" i="9"/>
  <c r="Y137" i="9"/>
  <c r="Z132" i="9"/>
  <c r="AA97" i="9"/>
  <c r="AA113" i="9"/>
  <c r="M24" i="9"/>
  <c r="Z77" i="9"/>
  <c r="Z110" i="9"/>
  <c r="Y127" i="9"/>
  <c r="Y121" i="9"/>
  <c r="AA140" i="9"/>
  <c r="M48" i="9"/>
  <c r="M32" i="9"/>
  <c r="M28" i="9"/>
  <c r="M71" i="9"/>
  <c r="M64" i="9"/>
  <c r="M46" i="9"/>
  <c r="M85" i="9"/>
  <c r="M40" i="9"/>
  <c r="M72" i="9"/>
  <c r="M55" i="9"/>
  <c r="M74" i="9"/>
  <c r="M88" i="9"/>
  <c r="M78" i="9"/>
  <c r="M84" i="9"/>
  <c r="M91" i="9"/>
  <c r="M25" i="9"/>
  <c r="M68" i="9"/>
  <c r="M39" i="9"/>
  <c r="M80" i="9"/>
  <c r="M22" i="9"/>
  <c r="M82" i="9"/>
  <c r="M50" i="9"/>
  <c r="M54" i="9"/>
  <c r="M23" i="9"/>
  <c r="M52" i="9"/>
  <c r="M57" i="9"/>
  <c r="M66" i="9"/>
  <c r="M45" i="9"/>
  <c r="M69" i="9"/>
  <c r="M60" i="9"/>
  <c r="M47" i="9"/>
  <c r="AD4" i="7" l="1" a="1"/>
  <c r="AD4" i="7" s="1"/>
  <c r="AC4" i="7" a="1"/>
  <c r="AC4" i="7" s="1"/>
  <c r="U153" i="9" a="1"/>
  <c r="U153" i="9" s="1"/>
  <c r="Z70" i="9"/>
  <c r="E71" i="10" s="1"/>
  <c r="Z39" i="9"/>
  <c r="E40" i="10" s="1"/>
  <c r="Z12" i="9"/>
  <c r="E13" i="10" s="1"/>
  <c r="Z40" i="9"/>
  <c r="E41" i="10" s="1"/>
  <c r="AA40" i="9"/>
  <c r="C41" i="10" s="1"/>
  <c r="Z23" i="9"/>
  <c r="E24" i="10" s="1"/>
  <c r="AA70" i="9"/>
  <c r="C71" i="10" s="1"/>
  <c r="A57" i="10"/>
  <c r="Y23" i="9"/>
  <c r="D24" i="10" s="1"/>
  <c r="Z56" i="9"/>
  <c r="E57" i="10" s="1"/>
  <c r="Y56" i="9"/>
  <c r="D57" i="10" s="1"/>
  <c r="AA23" i="9"/>
  <c r="C24" i="10" s="1"/>
  <c r="AA46" i="9"/>
  <c r="C47" i="10" s="1"/>
  <c r="A47" i="10"/>
  <c r="Z46" i="9"/>
  <c r="E47" i="10" s="1"/>
  <c r="A13" i="10"/>
  <c r="Y12" i="9"/>
  <c r="D13" i="10" s="1"/>
  <c r="AA39" i="9"/>
  <c r="C40" i="10" s="1"/>
  <c r="Y39" i="9"/>
  <c r="D40" i="10" s="1"/>
  <c r="AA30" i="9"/>
  <c r="C31" i="10" s="1"/>
  <c r="Z44" i="9"/>
  <c r="E45" i="10" s="1"/>
  <c r="A18" i="10"/>
  <c r="A9" i="10"/>
  <c r="A52" i="10"/>
  <c r="Z51" i="9"/>
  <c r="E52" i="10" s="1"/>
  <c r="AA51" i="9"/>
  <c r="C52" i="10" s="1"/>
  <c r="Y8" i="9"/>
  <c r="D9" i="10" s="1"/>
  <c r="Y70" i="9"/>
  <c r="D71" i="10" s="1"/>
  <c r="Z30" i="9"/>
  <c r="E31" i="10" s="1"/>
  <c r="Y16" i="9"/>
  <c r="D17" i="10" s="1"/>
  <c r="Y25" i="9"/>
  <c r="D26" i="10" s="1"/>
  <c r="A17" i="10"/>
  <c r="A31" i="10"/>
  <c r="Z16" i="9"/>
  <c r="E17" i="10" s="1"/>
  <c r="A26" i="10"/>
  <c r="AA25" i="9"/>
  <c r="C26" i="10" s="1"/>
  <c r="A8" i="10"/>
  <c r="Y7" i="9"/>
  <c r="D8" i="10" s="1"/>
  <c r="AA68" i="9"/>
  <c r="C69" i="10" s="1"/>
  <c r="Y24" i="9"/>
  <c r="D25" i="10" s="1"/>
  <c r="A74" i="10"/>
  <c r="AA7" i="9"/>
  <c r="C8" i="10" s="1"/>
  <c r="Z2" i="9"/>
  <c r="E3" i="10" s="1"/>
  <c r="Y17" i="9"/>
  <c r="D18" i="10" s="1"/>
  <c r="AA2" i="9"/>
  <c r="C3" i="10" s="1"/>
  <c r="Y10" i="9"/>
  <c r="D11" i="10" s="1"/>
  <c r="A3" i="10"/>
  <c r="AA17" i="9"/>
  <c r="C18" i="10" s="1"/>
  <c r="A11" i="10"/>
  <c r="Y18" i="9"/>
  <c r="D19" i="10" s="1"/>
  <c r="Z10" i="9"/>
  <c r="E11" i="10" s="1"/>
  <c r="Z57" i="9"/>
  <c r="E58" i="10" s="1"/>
  <c r="Z19" i="9"/>
  <c r="E20" i="10" s="1"/>
  <c r="Y44" i="9"/>
  <c r="D45" i="10" s="1"/>
  <c r="AA58" i="9"/>
  <c r="C59" i="10" s="1"/>
  <c r="A45" i="10"/>
  <c r="Z58" i="9"/>
  <c r="E59" i="10" s="1"/>
  <c r="A43" i="10"/>
  <c r="Y57" i="9"/>
  <c r="D58" i="10" s="1"/>
  <c r="Y58" i="9"/>
  <c r="D59" i="10" s="1"/>
  <c r="Z42" i="9"/>
  <c r="E43" i="10" s="1"/>
  <c r="AA18" i="9"/>
  <c r="C19" i="10" s="1"/>
  <c r="A19" i="10"/>
  <c r="AA71" i="9"/>
  <c r="C72" i="10" s="1"/>
  <c r="AA22" i="9"/>
  <c r="C23" i="10" s="1"/>
  <c r="A41" i="10"/>
  <c r="Z22" i="9"/>
  <c r="E23" i="10" s="1"/>
  <c r="A72" i="10"/>
  <c r="A68" i="10"/>
  <c r="A65" i="10"/>
  <c r="AA67" i="9"/>
  <c r="C68" i="10" s="1"/>
  <c r="Z48" i="9"/>
  <c r="E49" i="10" s="1"/>
  <c r="AA64" i="9"/>
  <c r="C65" i="10" s="1"/>
  <c r="Z64" i="9"/>
  <c r="E65" i="10" s="1"/>
  <c r="A63" i="10"/>
  <c r="Y48" i="9"/>
  <c r="D49" i="10" s="1"/>
  <c r="Z15" i="9"/>
  <c r="E16" i="10" s="1"/>
  <c r="Y62" i="9"/>
  <c r="D63" i="10" s="1"/>
  <c r="AA15" i="9"/>
  <c r="C16" i="10" s="1"/>
  <c r="AA62" i="9"/>
  <c r="C63" i="10" s="1"/>
  <c r="Y15" i="9"/>
  <c r="D16" i="10" s="1"/>
  <c r="Y68" i="9"/>
  <c r="D69" i="10" s="1"/>
  <c r="Z43" i="9"/>
  <c r="E44" i="10" s="1"/>
  <c r="AA73" i="9"/>
  <c r="C74" i="10" s="1"/>
  <c r="A15" i="10"/>
  <c r="Z32" i="9"/>
  <c r="E33" i="10" s="1"/>
  <c r="Z68" i="9"/>
  <c r="E69" i="10" s="1"/>
  <c r="Z73" i="9"/>
  <c r="E74" i="10" s="1"/>
  <c r="Z14" i="9"/>
  <c r="E15" i="10" s="1"/>
  <c r="Y32" i="9"/>
  <c r="D33" i="10" s="1"/>
  <c r="AA8" i="9"/>
  <c r="C9" i="10" s="1"/>
  <c r="Y43" i="9"/>
  <c r="D44" i="10" s="1"/>
  <c r="Y71" i="9"/>
  <c r="D72" i="10" s="1"/>
  <c r="A58" i="10"/>
  <c r="AA48" i="9"/>
  <c r="C49" i="10" s="1"/>
  <c r="Z37" i="9"/>
  <c r="E38" i="10" s="1"/>
  <c r="AA37" i="9"/>
  <c r="C38" i="10" s="1"/>
  <c r="AA32" i="9"/>
  <c r="C33" i="10" s="1"/>
  <c r="A44" i="10"/>
  <c r="Y14" i="9"/>
  <c r="D15" i="10" s="1"/>
  <c r="AA42" i="9"/>
  <c r="C43" i="10" s="1"/>
  <c r="Y19" i="9"/>
  <c r="D20" i="10" s="1"/>
  <c r="AA19" i="9"/>
  <c r="C20" i="10" s="1"/>
  <c r="A23" i="10"/>
  <c r="A38" i="10"/>
  <c r="Z34" i="9"/>
  <c r="E35" i="10" s="1"/>
  <c r="A25" i="10"/>
  <c r="Z24" i="9"/>
  <c r="E25" i="10" s="1"/>
  <c r="AA54" i="9"/>
  <c r="C55" i="10" s="1"/>
  <c r="Y11" i="9"/>
  <c r="D12" i="10" s="1"/>
  <c r="A55" i="10"/>
  <c r="Y67" i="9"/>
  <c r="D68" i="10" s="1"/>
  <c r="Y54" i="9"/>
  <c r="D55" i="10" s="1"/>
  <c r="Z11" i="9"/>
  <c r="E12" i="10" s="1"/>
  <c r="AA60" i="9"/>
  <c r="C61" i="10" s="1"/>
  <c r="A61" i="10"/>
  <c r="Y34" i="9"/>
  <c r="D35" i="10" s="1"/>
  <c r="Y60" i="9"/>
  <c r="D61" i="10" s="1"/>
  <c r="AA34" i="9"/>
  <c r="C35" i="10" s="1"/>
  <c r="AA11" i="9"/>
  <c r="C12" i="10" s="1"/>
  <c r="AA3" i="9"/>
  <c r="C4" i="10" s="1"/>
  <c r="Y3" i="9"/>
  <c r="D4" i="10" s="1"/>
  <c r="A4" i="10"/>
  <c r="Z3" i="9"/>
  <c r="E4" i="10" s="1"/>
  <c r="AA61" i="9"/>
  <c r="C62" i="10" s="1"/>
  <c r="Z61" i="9"/>
  <c r="E62" i="10" s="1"/>
  <c r="A62" i="10"/>
  <c r="Y61" i="9"/>
  <c r="D62" i="10" s="1"/>
  <c r="A46" i="10"/>
  <c r="Y45" i="9"/>
  <c r="D46" i="10" s="1"/>
  <c r="Z45" i="9"/>
  <c r="E46" i="10" s="1"/>
  <c r="AA45" i="9"/>
  <c r="C46" i="10" s="1"/>
  <c r="AA52" i="9"/>
  <c r="C53" i="10" s="1"/>
  <c r="Y52" i="9"/>
  <c r="D53" i="10" s="1"/>
  <c r="A53" i="10"/>
  <c r="Z52" i="9"/>
  <c r="E53" i="10" s="1"/>
  <c r="AA49" i="9"/>
  <c r="C50" i="10" s="1"/>
  <c r="Y49" i="9"/>
  <c r="D50" i="10" s="1"/>
  <c r="Z49" i="9"/>
  <c r="E50" i="10" s="1"/>
  <c r="A50" i="10"/>
  <c r="A14" i="10"/>
  <c r="Z13" i="9"/>
  <c r="E14" i="10" s="1"/>
  <c r="Y13" i="9"/>
  <c r="D14" i="10" s="1"/>
  <c r="AA13" i="9"/>
  <c r="C14" i="10" s="1"/>
  <c r="Y29" i="9"/>
  <c r="D30" i="10" s="1"/>
  <c r="A30" i="10"/>
  <c r="AA29" i="9"/>
  <c r="C30" i="10" s="1"/>
  <c r="Z29" i="9"/>
  <c r="E30" i="10" s="1"/>
  <c r="Z28" i="9"/>
  <c r="E29" i="10" s="1"/>
  <c r="Y28" i="9"/>
  <c r="D29" i="10" s="1"/>
  <c r="AA28" i="9"/>
  <c r="C29" i="10" s="1"/>
  <c r="A29" i="10"/>
  <c r="Z50" i="9"/>
  <c r="E51" i="10" s="1"/>
  <c r="AA50" i="9"/>
  <c r="C51" i="10" s="1"/>
  <c r="A51" i="10"/>
  <c r="Y50" i="9"/>
  <c r="D51" i="10" s="1"/>
  <c r="Z65" i="9"/>
  <c r="E66" i="10" s="1"/>
  <c r="Y65" i="9"/>
  <c r="D66" i="10" s="1"/>
  <c r="AA65" i="9"/>
  <c r="C66" i="10" s="1"/>
  <c r="A66" i="10"/>
  <c r="A27" i="10"/>
  <c r="Z26" i="9"/>
  <c r="E27" i="10" s="1"/>
  <c r="AA26" i="9"/>
  <c r="C27" i="10" s="1"/>
  <c r="Y26" i="9"/>
  <c r="D27" i="10" s="1"/>
  <c r="Z74" i="9"/>
  <c r="Y74" i="9"/>
  <c r="AA74" i="9"/>
  <c r="AA55" i="9"/>
  <c r="C56" i="10" s="1"/>
  <c r="Y55" i="9"/>
  <c r="D56" i="10" s="1"/>
  <c r="Z55" i="9"/>
  <c r="E56" i="10" s="1"/>
  <c r="A56" i="10"/>
  <c r="AA33" i="9"/>
  <c r="C34" i="10" s="1"/>
  <c r="A34" i="10"/>
  <c r="Y33" i="9"/>
  <c r="D34" i="10" s="1"/>
  <c r="Z33" i="9"/>
  <c r="E34" i="10" s="1"/>
  <c r="AA36" i="9"/>
  <c r="C37" i="10" s="1"/>
  <c r="Y36" i="9"/>
  <c r="D37" i="10" s="1"/>
  <c r="A37" i="10"/>
  <c r="Z36" i="9"/>
  <c r="E37" i="10" s="1"/>
  <c r="Y4" i="9"/>
  <c r="D5" i="10" s="1"/>
  <c r="AA4" i="9"/>
  <c r="C5" i="10" s="1"/>
  <c r="A5" i="10"/>
  <c r="Z4" i="9"/>
  <c r="E5" i="10" s="1"/>
  <c r="Z53" i="9"/>
  <c r="E54" i="10" s="1"/>
  <c r="Y53" i="9"/>
  <c r="D54" i="10" s="1"/>
  <c r="AA53" i="9"/>
  <c r="C54" i="10" s="1"/>
  <c r="A54" i="10"/>
  <c r="A60" i="10"/>
  <c r="Y59" i="9"/>
  <c r="D60" i="10" s="1"/>
  <c r="Z59" i="9"/>
  <c r="E60" i="10" s="1"/>
  <c r="AA59" i="9"/>
  <c r="C60" i="10" s="1"/>
  <c r="AA38" i="9"/>
  <c r="C39" i="10" s="1"/>
  <c r="A39" i="10"/>
  <c r="Z38" i="9"/>
  <c r="E39" i="10" s="1"/>
  <c r="Y38" i="9"/>
  <c r="D39" i="10" s="1"/>
  <c r="AA35" i="9"/>
  <c r="C36" i="10" s="1"/>
  <c r="Z35" i="9"/>
  <c r="E36" i="10" s="1"/>
  <c r="Y35" i="9"/>
  <c r="D36" i="10" s="1"/>
  <c r="A36" i="10"/>
  <c r="Y21" i="9"/>
  <c r="D22" i="10" s="1"/>
  <c r="A22" i="10"/>
  <c r="AA21" i="9"/>
  <c r="C22" i="10" s="1"/>
  <c r="Z21" i="9"/>
  <c r="E22" i="10" s="1"/>
  <c r="AA63" i="9"/>
  <c r="C64" i="10" s="1"/>
  <c r="A64" i="10"/>
  <c r="Z63" i="9"/>
  <c r="E64" i="10" s="1"/>
  <c r="Y63" i="9"/>
  <c r="D64" i="10" s="1"/>
  <c r="Z27" i="9"/>
  <c r="E28" i="10" s="1"/>
  <c r="Y27" i="9"/>
  <c r="D28" i="10" s="1"/>
  <c r="AA27" i="9"/>
  <c r="C28" i="10" s="1"/>
  <c r="A28" i="10"/>
  <c r="A21" i="10"/>
  <c r="Z20" i="9"/>
  <c r="E21" i="10" s="1"/>
  <c r="Y20" i="9"/>
  <c r="D21" i="10" s="1"/>
  <c r="AA20" i="9"/>
  <c r="C21" i="10" s="1"/>
  <c r="A10" i="10"/>
  <c r="AA9" i="9"/>
  <c r="C10" i="10" s="1"/>
  <c r="Z9" i="9"/>
  <c r="E10" i="10" s="1"/>
  <c r="Y9" i="9"/>
  <c r="D10" i="10" s="1"/>
  <c r="AA1" i="9"/>
  <c r="C2" i="10" s="1"/>
  <c r="Z1" i="9"/>
  <c r="E2" i="10" s="1"/>
  <c r="A2" i="10"/>
  <c r="Y1" i="9"/>
  <c r="D2" i="10" s="1"/>
  <c r="AA6" i="9"/>
  <c r="C7" i="10" s="1"/>
  <c r="Y6" i="9"/>
  <c r="D7" i="10" s="1"/>
  <c r="Z6" i="9"/>
  <c r="E7" i="10" s="1"/>
  <c r="A7" i="10"/>
  <c r="Y41" i="9"/>
  <c r="D42" i="10" s="1"/>
  <c r="A42" i="10"/>
  <c r="Z41" i="9"/>
  <c r="E42" i="10" s="1"/>
  <c r="AA41" i="9"/>
  <c r="C42" i="10" s="1"/>
  <c r="Z72" i="9"/>
  <c r="E73" i="10" s="1"/>
  <c r="AA72" i="9"/>
  <c r="C73" i="10" s="1"/>
  <c r="A73" i="10"/>
  <c r="Y72" i="9"/>
  <c r="D73" i="10" s="1"/>
  <c r="Y47" i="9"/>
  <c r="D48" i="10" s="1"/>
  <c r="A48" i="10"/>
  <c r="AA47" i="9"/>
  <c r="C48" i="10" s="1"/>
  <c r="Z47" i="9"/>
  <c r="E48" i="10" s="1"/>
  <c r="AA69" i="9"/>
  <c r="C70" i="10" s="1"/>
  <c r="A70" i="10"/>
  <c r="Z69" i="9"/>
  <c r="E70" i="10" s="1"/>
  <c r="Y69" i="9"/>
  <c r="D70" i="10" s="1"/>
  <c r="Z5" i="9"/>
  <c r="E6" i="10" s="1"/>
  <c r="AA5" i="9"/>
  <c r="C6" i="10" s="1"/>
  <c r="A6" i="10"/>
  <c r="Y5" i="9"/>
  <c r="D6" i="10" s="1"/>
  <c r="Z31" i="9"/>
  <c r="E32" i="10" s="1"/>
  <c r="AA31" i="9"/>
  <c r="C32" i="10" s="1"/>
  <c r="A32" i="10"/>
  <c r="Y31" i="9"/>
  <c r="D32" i="10" s="1"/>
  <c r="Z66" i="9"/>
  <c r="E67" i="10" s="1"/>
  <c r="AA66" i="9"/>
  <c r="C67" i="10" s="1"/>
  <c r="A67" i="10"/>
  <c r="Y66" i="9"/>
  <c r="D67" i="10" s="1"/>
  <c r="I2" i="10" l="1" a="1"/>
  <c r="I2" i="10" s="1"/>
  <c r="J2" i="10" a="1"/>
  <c r="J2" i="10" s="1"/>
  <c r="H39" i="10" a="1"/>
  <c r="H39" i="10" s="1"/>
  <c r="M39" i="10" s="1"/>
  <c r="G43" i="10" a="1"/>
  <c r="G43" i="10" s="1"/>
  <c r="L43" i="10" s="1"/>
  <c r="G44" i="10" a="1"/>
  <c r="G44" i="10" s="1"/>
  <c r="L44" i="10" s="1"/>
  <c r="H67" i="10" a="1"/>
  <c r="H67" i="10" s="1"/>
  <c r="M67" i="10" s="1"/>
  <c r="G69" i="10" a="1"/>
  <c r="G69" i="10" s="1"/>
  <c r="L69" i="10" s="1"/>
  <c r="H19" i="10" a="1"/>
  <c r="H19" i="10" s="1"/>
  <c r="M19" i="10" s="1"/>
  <c r="H30" i="10" a="1"/>
  <c r="H30" i="10" s="1"/>
  <c r="M30" i="10" s="1"/>
  <c r="H43" i="10" a="1"/>
  <c r="H43" i="10" s="1"/>
  <c r="M43" i="10" s="1"/>
  <c r="G12" i="10" a="1"/>
  <c r="G12" i="10" s="1"/>
  <c r="L12" i="10" s="1"/>
  <c r="H14" i="10" a="1"/>
  <c r="H14" i="10" s="1"/>
  <c r="M14" i="10" s="1"/>
  <c r="H33" i="10" a="1"/>
  <c r="H33" i="10" s="1"/>
  <c r="M33" i="10" s="1"/>
  <c r="G3" i="10" a="1"/>
  <c r="G3" i="10" s="1"/>
  <c r="L3" i="10" s="1"/>
  <c r="G15" i="10" a="1"/>
  <c r="G15" i="10" s="1"/>
  <c r="L15" i="10" s="1"/>
  <c r="H41" i="10" a="1"/>
  <c r="H41" i="10" s="1"/>
  <c r="M41" i="10" s="1"/>
  <c r="H16" i="10" a="1"/>
  <c r="H16" i="10" s="1"/>
  <c r="M16" i="10" s="1"/>
  <c r="H6" i="10" a="1"/>
  <c r="H6" i="10" s="1"/>
  <c r="M6" i="10" s="1"/>
  <c r="H53" i="10" a="1"/>
  <c r="H53" i="10" s="1"/>
  <c r="M53" i="10" s="1"/>
  <c r="G10" i="10" a="1"/>
  <c r="G10" i="10" s="1"/>
  <c r="L10" i="10" s="1"/>
  <c r="H59" i="10" a="1"/>
  <c r="H59" i="10" s="1"/>
  <c r="M59" i="10" s="1"/>
  <c r="G46" i="10" a="1"/>
  <c r="G46" i="10" s="1"/>
  <c r="L46" i="10" s="1"/>
  <c r="G30" i="10" a="1"/>
  <c r="G30" i="10" s="1"/>
  <c r="L30" i="10" s="1"/>
  <c r="G73" i="10" a="1"/>
  <c r="G73" i="10" s="1"/>
  <c r="L73" i="10" s="1"/>
  <c r="G59" i="10" a="1"/>
  <c r="G59" i="10" s="1"/>
  <c r="L59" i="10" s="1"/>
  <c r="G36" i="10" a="1"/>
  <c r="G36" i="10" s="1"/>
  <c r="L36" i="10" s="1"/>
  <c r="H2" i="10" a="1"/>
  <c r="H2" i="10" s="1"/>
  <c r="M2" i="10" s="1"/>
  <c r="H55" i="10" a="1"/>
  <c r="H55" i="10" s="1"/>
  <c r="M55" i="10" s="1"/>
  <c r="H32" i="10" a="1"/>
  <c r="H32" i="10" s="1"/>
  <c r="M32" i="10" s="1"/>
  <c r="H44" i="10" a="1"/>
  <c r="H44" i="10" s="1"/>
  <c r="M44" i="10" s="1"/>
  <c r="G18" i="10" a="1"/>
  <c r="G18" i="10" s="1"/>
  <c r="L18" i="10" s="1"/>
  <c r="G24" i="10" a="1"/>
  <c r="G24" i="10" s="1"/>
  <c r="L24" i="10" s="1"/>
  <c r="G19" i="10" a="1"/>
  <c r="G19" i="10" s="1"/>
  <c r="L19" i="10" s="1"/>
  <c r="H46" i="10" a="1"/>
  <c r="H46" i="10" s="1"/>
  <c r="M46" i="10" s="1"/>
  <c r="G39" i="10" a="1"/>
  <c r="G39" i="10" s="1"/>
  <c r="L39" i="10" s="1"/>
  <c r="G4" i="10" a="1"/>
  <c r="G4" i="10" s="1"/>
  <c r="L4" i="10" s="1"/>
  <c r="G28" i="10" a="1"/>
  <c r="G28" i="10" s="1"/>
  <c r="L28" i="10" s="1"/>
  <c r="H23" i="10" a="1"/>
  <c r="H23" i="10" s="1"/>
  <c r="M23" i="10" s="1"/>
  <c r="G23" i="10" a="1"/>
  <c r="G23" i="10" s="1"/>
  <c r="L23" i="10" s="1"/>
  <c r="H3" i="10" a="1"/>
  <c r="H3" i="10" s="1"/>
  <c r="M3" i="10" s="1"/>
  <c r="H17" i="10" a="1"/>
  <c r="H17" i="10" s="1"/>
  <c r="M17" i="10" s="1"/>
  <c r="G40" i="10" a="1"/>
  <c r="G40" i="10" s="1"/>
  <c r="L40" i="10" s="1"/>
  <c r="G65" i="10" a="1"/>
  <c r="G65" i="10" s="1"/>
  <c r="L65" i="10" s="1"/>
  <c r="H29" i="10" a="1"/>
  <c r="H29" i="10" s="1"/>
  <c r="M29" i="10" s="1"/>
  <c r="G5" i="10" a="1"/>
  <c r="G5" i="10" s="1"/>
  <c r="L5" i="10" s="1"/>
  <c r="H51" i="10" a="1"/>
  <c r="H51" i="10" s="1"/>
  <c r="M51" i="10" s="1"/>
  <c r="G51" i="10" a="1"/>
  <c r="G51" i="10" s="1"/>
  <c r="L51" i="10" s="1"/>
  <c r="H31" i="10" a="1"/>
  <c r="H31" i="10" s="1"/>
  <c r="M31" i="10" s="1"/>
  <c r="G9" i="10" a="1"/>
  <c r="G9" i="10" s="1"/>
  <c r="L9" i="10" s="1"/>
  <c r="H37" i="10" a="1"/>
  <c r="H37" i="10" s="1"/>
  <c r="M37" i="10" s="1"/>
  <c r="G20" i="10" a="1"/>
  <c r="G20" i="10" s="1"/>
  <c r="L20" i="10" s="1"/>
  <c r="G37" i="10" a="1"/>
  <c r="G37" i="10" s="1"/>
  <c r="L37" i="10" s="1"/>
  <c r="G11" i="10" a="1"/>
  <c r="G11" i="10" s="1"/>
  <c r="L11" i="10" s="1"/>
  <c r="G63" i="10" a="1"/>
  <c r="G63" i="10" s="1"/>
  <c r="L63" i="10" s="1"/>
  <c r="G54" i="10" a="1"/>
  <c r="G54" i="10" s="1"/>
  <c r="L54" i="10" s="1"/>
  <c r="H21" i="10" a="1"/>
  <c r="H21" i="10" s="1"/>
  <c r="M21" i="10" s="1"/>
  <c r="G13" i="10" a="1"/>
  <c r="G13" i="10" s="1"/>
  <c r="L13" i="10" s="1"/>
  <c r="G52" i="10" a="1"/>
  <c r="G52" i="10" s="1"/>
  <c r="L52" i="10" s="1"/>
  <c r="H26" i="10" a="1"/>
  <c r="H26" i="10" s="1"/>
  <c r="M26" i="10" s="1"/>
  <c r="H60" i="10" a="1"/>
  <c r="H60" i="10" s="1"/>
  <c r="M60" i="10" s="1"/>
  <c r="H47" i="10" a="1"/>
  <c r="H47" i="10" s="1"/>
  <c r="M47" i="10" s="1"/>
  <c r="G70" i="10" a="1"/>
  <c r="G70" i="10" s="1"/>
  <c r="L70" i="10" s="1"/>
  <c r="H5" i="10" a="1"/>
  <c r="H5" i="10" s="1"/>
  <c r="M5" i="10" s="1"/>
  <c r="H69" i="10" a="1"/>
  <c r="H69" i="10" s="1"/>
  <c r="M69" i="10" s="1"/>
  <c r="G47" i="10" a="1"/>
  <c r="G47" i="10" s="1"/>
  <c r="L47" i="10" s="1"/>
  <c r="H61" i="10" a="1"/>
  <c r="H61" i="10" s="1"/>
  <c r="M61" i="10" s="1"/>
  <c r="G7" i="10" a="1"/>
  <c r="G7" i="10" s="1"/>
  <c r="L7" i="10" s="1"/>
  <c r="H72" i="10" a="1"/>
  <c r="H72" i="10" s="1"/>
  <c r="M72" i="10" s="1"/>
  <c r="H42" i="10" a="1"/>
  <c r="H42" i="10" s="1"/>
  <c r="M42" i="10" s="1"/>
  <c r="G42" i="10" a="1"/>
  <c r="G42" i="10" s="1"/>
  <c r="L42" i="10" s="1"/>
  <c r="G33" i="10" a="1"/>
  <c r="G33" i="10" s="1"/>
  <c r="L33" i="10" s="1"/>
  <c r="H13" i="10" a="1"/>
  <c r="H13" i="10" s="1"/>
  <c r="M13" i="10" s="1"/>
  <c r="G62" i="10" a="1"/>
  <c r="G62" i="10" s="1"/>
  <c r="L62" i="10" s="1"/>
  <c r="H50" i="10" a="1"/>
  <c r="H50" i="10" s="1"/>
  <c r="M50" i="10" s="1"/>
  <c r="G27" i="10" a="1"/>
  <c r="G27" i="10" s="1"/>
  <c r="L27" i="10" s="1"/>
  <c r="G57" i="10" a="1"/>
  <c r="G57" i="10" s="1"/>
  <c r="L57" i="10" s="1"/>
  <c r="H10" i="10" a="1"/>
  <c r="H10" i="10" s="1"/>
  <c r="M10" i="10" s="1"/>
  <c r="H45" i="10" a="1"/>
  <c r="H45" i="10" s="1"/>
  <c r="M45" i="10" s="1"/>
  <c r="G22" i="10" a="1"/>
  <c r="G22" i="10" s="1"/>
  <c r="L22" i="10" s="1"/>
  <c r="H27" i="10" a="1"/>
  <c r="H27" i="10" s="1"/>
  <c r="M27" i="10" s="1"/>
  <c r="H25" i="10" a="1"/>
  <c r="H25" i="10" s="1"/>
  <c r="M25" i="10" s="1"/>
  <c r="H28" i="10" a="1"/>
  <c r="H28" i="10" s="1"/>
  <c r="M28" i="10" s="1"/>
  <c r="H22" i="10" a="1"/>
  <c r="H22" i="10" s="1"/>
  <c r="M22" i="10" s="1"/>
  <c r="H71" i="10" a="1"/>
  <c r="H71" i="10" s="1"/>
  <c r="M71" i="10" s="1"/>
  <c r="G48" i="10" a="1"/>
  <c r="G48" i="10" s="1"/>
  <c r="L48" i="10" s="1"/>
  <c r="G50" i="10" a="1"/>
  <c r="G50" i="10" s="1"/>
  <c r="L50" i="10" s="1"/>
  <c r="H36" i="10" a="1"/>
  <c r="H36" i="10" s="1"/>
  <c r="M36" i="10" s="1"/>
  <c r="G49" i="10" a="1"/>
  <c r="G49" i="10" s="1"/>
  <c r="L49" i="10" s="1"/>
  <c r="H74" i="10" a="1"/>
  <c r="H74" i="10" s="1"/>
  <c r="H73" i="10" a="1"/>
  <c r="H73" i="10" s="1"/>
  <c r="M73" i="10" s="1"/>
  <c r="G61" i="10" a="1"/>
  <c r="G61" i="10" s="1"/>
  <c r="L61" i="10" s="1"/>
  <c r="H68" i="10" a="1"/>
  <c r="H68" i="10" s="1"/>
  <c r="M68" i="10" s="1"/>
  <c r="G14" i="10" a="1"/>
  <c r="G14" i="10" s="1"/>
  <c r="L14" i="10" s="1"/>
  <c r="H48" i="10" a="1"/>
  <c r="H48" i="10" s="1"/>
  <c r="M48" i="10" s="1"/>
  <c r="H18" i="10" a="1"/>
  <c r="H18" i="10" s="1"/>
  <c r="M18" i="10" s="1"/>
  <c r="G35" i="10" a="1"/>
  <c r="G35" i="10" s="1"/>
  <c r="L35" i="10" s="1"/>
  <c r="G56" i="10" a="1"/>
  <c r="G56" i="10" s="1"/>
  <c r="L56" i="10" s="1"/>
  <c r="G16" i="10" a="1"/>
  <c r="G16" i="10" s="1"/>
  <c r="L16" i="10" s="1"/>
  <c r="G6" i="10" a="1"/>
  <c r="G6" i="10" s="1"/>
  <c r="L6" i="10" s="1"/>
  <c r="G21" i="10" a="1"/>
  <c r="G21" i="10" s="1"/>
  <c r="L21" i="10" s="1"/>
  <c r="G31" i="10" a="1"/>
  <c r="G31" i="10" s="1"/>
  <c r="L31" i="10" s="1"/>
  <c r="G32" i="10" a="1"/>
  <c r="G32" i="10" s="1"/>
  <c r="L32" i="10" s="1"/>
  <c r="G60" i="10" a="1"/>
  <c r="G60" i="10" s="1"/>
  <c r="L60" i="10" s="1"/>
  <c r="H20" i="10" a="1"/>
  <c r="H20" i="10" s="1"/>
  <c r="M20" i="10" s="1"/>
  <c r="H34" i="10" a="1"/>
  <c r="H34" i="10" s="1"/>
  <c r="M34" i="10" s="1"/>
  <c r="H38" i="10" a="1"/>
  <c r="H38" i="10" s="1"/>
  <c r="M38" i="10" s="1"/>
  <c r="G26" i="10" a="1"/>
  <c r="G26" i="10" s="1"/>
  <c r="L26" i="10" s="1"/>
  <c r="G17" i="10" a="1"/>
  <c r="G17" i="10" s="1"/>
  <c r="L17" i="10" s="1"/>
  <c r="H7" i="10" a="1"/>
  <c r="H7" i="10" s="1"/>
  <c r="M7" i="10" s="1"/>
  <c r="G71" i="10" a="1"/>
  <c r="G71" i="10" s="1"/>
  <c r="L71" i="10" s="1"/>
  <c r="G41" i="10" a="1"/>
  <c r="G41" i="10" s="1"/>
  <c r="L41" i="10" s="1"/>
  <c r="G64" i="10" a="1"/>
  <c r="G64" i="10" s="1"/>
  <c r="L64" i="10" s="1"/>
  <c r="H15" i="10" a="1"/>
  <c r="H15" i="10" s="1"/>
  <c r="M15" i="10" s="1"/>
  <c r="G25" i="10" a="1"/>
  <c r="G25" i="10" s="1"/>
  <c r="L25" i="10" s="1"/>
  <c r="H9" i="10" a="1"/>
  <c r="H9" i="10" s="1"/>
  <c r="M9" i="10" s="1"/>
  <c r="G45" i="10" a="1"/>
  <c r="G45" i="10" s="1"/>
  <c r="L45" i="10" s="1"/>
  <c r="H12" i="10" a="1"/>
  <c r="H12" i="10" s="1"/>
  <c r="M12" i="10" s="1"/>
  <c r="H52" i="10" a="1"/>
  <c r="H52" i="10" s="1"/>
  <c r="M52" i="10" s="1"/>
  <c r="H66" i="10" a="1"/>
  <c r="H66" i="10" s="1"/>
  <c r="M66" i="10" s="1"/>
  <c r="H56" i="10" a="1"/>
  <c r="H56" i="10" s="1"/>
  <c r="M56" i="10" s="1"/>
  <c r="G2" i="10" a="1"/>
  <c r="G2" i="10" s="1"/>
  <c r="L2" i="10" s="1"/>
  <c r="H24" i="10" a="1"/>
  <c r="H24" i="10" s="1"/>
  <c r="M24" i="10" s="1"/>
  <c r="H11" i="10" a="1"/>
  <c r="H11" i="10" s="1"/>
  <c r="M11" i="10" s="1"/>
  <c r="G68" i="10" a="1"/>
  <c r="G68" i="10" s="1"/>
  <c r="L68" i="10" s="1"/>
  <c r="H4" i="10" a="1"/>
  <c r="H4" i="10" s="1"/>
  <c r="M4" i="10" s="1"/>
  <c r="G38" i="10" a="1"/>
  <c r="G38" i="10" s="1"/>
  <c r="L38" i="10" s="1"/>
  <c r="G67" i="10" a="1"/>
  <c r="G67" i="10" s="1"/>
  <c r="L67" i="10" s="1"/>
  <c r="G8" i="10" a="1"/>
  <c r="G8" i="10" s="1"/>
  <c r="L8" i="10" s="1"/>
  <c r="H35" i="10" a="1"/>
  <c r="H35" i="10" s="1"/>
  <c r="M35" i="10" s="1"/>
  <c r="H40" i="10" a="1"/>
  <c r="H40" i="10" s="1"/>
  <c r="M40" i="10" s="1"/>
  <c r="H64" i="10" a="1"/>
  <c r="H64" i="10" s="1"/>
  <c r="M64" i="10" s="1"/>
  <c r="G29" i="10" a="1"/>
  <c r="G29" i="10" s="1"/>
  <c r="L29" i="10" s="1"/>
  <c r="H70" i="10" a="1"/>
  <c r="H70" i="10" s="1"/>
  <c r="M70" i="10" s="1"/>
  <c r="H65" i="10" a="1"/>
  <c r="H65" i="10" s="1"/>
  <c r="M65" i="10" s="1"/>
  <c r="G53" i="10" a="1"/>
  <c r="G53" i="10" s="1"/>
  <c r="L53" i="10" s="1"/>
  <c r="G55" i="10" a="1"/>
  <c r="G55" i="10" s="1"/>
  <c r="L55" i="10" s="1"/>
  <c r="H62" i="10" a="1"/>
  <c r="H62" i="10" s="1"/>
  <c r="M62" i="10" s="1"/>
  <c r="N62" i="10" s="1"/>
  <c r="G34" i="10" a="1"/>
  <c r="G34" i="10" s="1"/>
  <c r="L34" i="10" s="1"/>
  <c r="H57" i="10" a="1"/>
  <c r="H57" i="10" s="1"/>
  <c r="M57" i="10" s="1"/>
  <c r="H8" i="10" a="1"/>
  <c r="H8" i="10" s="1"/>
  <c r="M8" i="10" s="1"/>
  <c r="G72" i="10" a="1"/>
  <c r="G72" i="10" s="1"/>
  <c r="L72" i="10" s="1"/>
  <c r="H54" i="10" a="1"/>
  <c r="H54" i="10" s="1"/>
  <c r="M54" i="10" s="1"/>
  <c r="H49" i="10" a="1"/>
  <c r="H49" i="10" s="1"/>
  <c r="M49" i="10" s="1"/>
  <c r="H63" i="10" a="1"/>
  <c r="H63" i="10" s="1"/>
  <c r="M63" i="10" s="1"/>
  <c r="H58" i="10" a="1"/>
  <c r="H58" i="10" s="1"/>
  <c r="M58" i="10" s="1"/>
  <c r="G66" i="10" a="1"/>
  <c r="G66" i="10" s="1"/>
  <c r="L66" i="10" s="1"/>
  <c r="G58" i="10" a="1"/>
  <c r="G58" i="10" s="1"/>
  <c r="L58" i="10" s="1"/>
  <c r="G74" i="10" a="1"/>
  <c r="G74" i="10" s="1"/>
  <c r="N18" i="10" l="1"/>
  <c r="N20" i="10"/>
  <c r="N41" i="10"/>
  <c r="N27" i="10"/>
  <c r="N63" i="10"/>
  <c r="N69" i="10"/>
  <c r="N7" i="10"/>
  <c r="N10" i="10"/>
  <c r="N4" i="10"/>
  <c r="N58" i="10"/>
  <c r="N35" i="10"/>
  <c r="N15" i="10"/>
  <c r="N30" i="10"/>
  <c r="N5" i="10"/>
  <c r="N31" i="10"/>
  <c r="N48" i="10"/>
  <c r="N45" i="10"/>
  <c r="N44" i="10"/>
  <c r="N21" i="10"/>
  <c r="N73" i="10"/>
  <c r="N50" i="10"/>
  <c r="N43" i="10"/>
  <c r="N37" i="10"/>
  <c r="N28" i="10"/>
  <c r="N61" i="10"/>
  <c r="N46" i="10"/>
  <c r="N6" i="10"/>
  <c r="N65" i="10"/>
  <c r="N12" i="10"/>
  <c r="N17" i="10"/>
  <c r="N40" i="10"/>
  <c r="N49" i="10"/>
  <c r="N54" i="10"/>
  <c r="N32" i="10"/>
  <c r="N33" i="10"/>
  <c r="N11" i="10"/>
  <c r="N25" i="10"/>
  <c r="N16" i="10"/>
  <c r="N47" i="10"/>
  <c r="N8" i="10"/>
  <c r="N68" i="10"/>
  <c r="N60" i="10"/>
  <c r="N29" i="10"/>
  <c r="N55" i="10"/>
  <c r="N14" i="10"/>
  <c r="N57" i="10"/>
  <c r="N26" i="10"/>
  <c r="N2" i="10"/>
  <c r="N38" i="10"/>
  <c r="N34" i="10"/>
  <c r="N19" i="10"/>
  <c r="N23" i="10"/>
  <c r="N67" i="10"/>
  <c r="N70" i="10"/>
  <c r="N42" i="10"/>
  <c r="N59" i="10"/>
  <c r="N3" i="10"/>
  <c r="N36" i="10"/>
  <c r="N71" i="10"/>
  <c r="N72" i="10"/>
  <c r="N51" i="10"/>
  <c r="N24" i="10"/>
  <c r="N56" i="10"/>
  <c r="N13" i="10"/>
  <c r="N66" i="10"/>
  <c r="N52" i="10"/>
  <c r="N64" i="10"/>
  <c r="N9" i="10"/>
  <c r="N22" i="10"/>
  <c r="N53" i="10"/>
  <c r="N39"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<sst xmlns="http://schemas.openxmlformats.org/spreadsheetml/2006/main" count="1830" uniqueCount="618">
  <si>
    <t>This</t>
  </si>
  <si>
    <t>Information and history about your assessment</t>
  </si>
  <si>
    <t>•What materials and technology do you use?</t>
  </si>
  <si>
    <t>•How many students?</t>
  </si>
  <si>
    <t>•Why does the assessment exist? How did it come to be the way that it is?</t>
  </si>
  <si>
    <t>•In an ideal world, what would you like the assessment to be?</t>
  </si>
  <si>
    <t>When does the assessment run? Where is it in the semester? Where in the programme?</t>
  </si>
  <si>
    <t>What space does the assessment take place in? What is it like - how would you describe it?</t>
  </si>
  <si>
    <t>Assessment Biography Part 1: Facts About your Assessment</t>
  </si>
  <si>
    <t>Reflecting on your expereince and dialogue with students</t>
  </si>
  <si>
    <t>What do your students normally say about the assessment?</t>
  </si>
  <si>
    <t>What is your students’ performance is typically like?</t>
  </si>
  <si>
    <t>What problems have your students have had with the assessment? Is there a type of student that usually has a hard time?</t>
  </si>
  <si>
    <t>What do you think is the cause of all the answers you’ve given so far in this section?</t>
  </si>
  <si>
    <t>Assessment Biography Part 2: Reflections on Students and Assessment</t>
  </si>
  <si>
    <t>What your assessment has to do for you and the students</t>
  </si>
  <si>
    <t xml:space="preserve">No matter what changes or new designs you make, what must remain the same about how the assessment currently supports the courses that follow? </t>
  </si>
  <si>
    <t>No matter what changes or new designs you make, what must remain when it comes to the time and related resources (i.e. assessment length, materials, or relevant texts)?</t>
  </si>
  <si>
    <t>No matter what changes you make, how does this assessment have to support or connect to your teaching goals for the semester?</t>
  </si>
  <si>
    <t>Assessment Biography Part 3: Assessment Design Constraints</t>
  </si>
  <si>
    <t>Projector, laser pointer/slide advancer, PC</t>
  </si>
  <si>
    <t>It covers research methods that are often neglected in methods modules but are particularly relevant to developmental research (e.g. access to internal states in participants that cannot answer questions about their internal states)</t>
  </si>
  <si>
    <t>The ambition is to have students understand the role physiology and health play in psychological functioning.</t>
  </si>
  <si>
    <t>•What content is covered?</t>
  </si>
  <si>
    <t>What is the assessment like?</t>
  </si>
  <si>
    <t>students are quizzed on a background about emotion regulation and arousal are presented, then the physiological processes that govern arousal, then techniques to measure arousal, then a break. They write essays about stress and specific ways to measure stress, and issues that need to be considered when approaching a study of arousal and stress.</t>
  </si>
  <si>
    <t xml:space="preserve">This topic hasn’t been a favourite of exam responses. Students also don’t carry this content forward in their year three projects. </t>
  </si>
  <si>
    <t>~90 students, 70-90 in attendance</t>
  </si>
  <si>
    <t>They often feel this isn’t an aspect of psychology that’s important to them. It’s not where they want to put their focus. There are a lot of slides and the biology “throws” them</t>
  </si>
  <si>
    <t>What are your ILO?</t>
  </si>
  <si>
    <t>Which ILO is typically the hardest to achieve?</t>
  </si>
  <si>
    <t>Which ILO is most crucial to achieving the other ILO?</t>
  </si>
  <si>
    <t>Which ILO is most crucial to succeeding on the assessment? And why.​</t>
  </si>
  <si>
    <t>Which ILO is hardest for the students to achieve? And why.​</t>
  </si>
  <si>
    <t>Its ok if the answer to both questions is the same ILO!​</t>
  </si>
  <si>
    <t>Only begin this assignment when you’ve finished your assessment biography.​</t>
  </si>
  <si>
    <t>Make this a quick exercise. If you’ve put the effort into your Assessment Biography, 15 minutes is all you should need. </t>
  </si>
  <si>
    <t>Make sure to keep clear notes on this exercise - Your responses could be used in class discussion. ​</t>
  </si>
  <si>
    <t>Not sure where to start, or want to check your work ? A “Targeting ILO Exemplar” is available.​</t>
  </si>
  <si>
    <t>ILO 1</t>
  </si>
  <si>
    <t>ILO 2</t>
  </si>
  <si>
    <t>ILO 3</t>
  </si>
  <si>
    <t>ILO 5</t>
  </si>
  <si>
    <t>ILO 4</t>
  </si>
  <si>
    <t>ILO 6</t>
  </si>
  <si>
    <t>ILO 7</t>
  </si>
  <si>
    <t>ILO 8</t>
  </si>
  <si>
    <t>What is the Blooms Taxonomy Verb in your ILO? :</t>
  </si>
  <si>
    <t>Select the category of  Blooms Taxonomy:</t>
  </si>
  <si>
    <t>Remember</t>
  </si>
  <si>
    <t>Understand</t>
  </si>
  <si>
    <t>Apply</t>
  </si>
  <si>
    <t>Analyse</t>
  </si>
  <si>
    <t>Evaluate</t>
  </si>
  <si>
    <t>Synthesis</t>
  </si>
  <si>
    <t/>
  </si>
  <si>
    <t>Your Most Challenging ILO</t>
  </si>
  <si>
    <t xml:space="preserve">Behavioural </t>
  </si>
  <si>
    <t xml:space="preserve">cognitive </t>
  </si>
  <si>
    <t>affect</t>
  </si>
  <si>
    <t xml:space="preserve">donesnt feel relevent, important, </t>
  </si>
  <si>
    <t>Don’t have or see a reason</t>
  </si>
  <si>
    <t>don’t have a ability, understanding, or cant make sense</t>
  </si>
  <si>
    <t>Enter term:</t>
  </si>
  <si>
    <t>Method</t>
  </si>
  <si>
    <t>Method:</t>
  </si>
  <si>
    <t>a</t>
  </si>
  <si>
    <t>this is a test</t>
  </si>
  <si>
    <t>have a cow</t>
  </si>
  <si>
    <t>don’t do this</t>
  </si>
  <si>
    <t>hank is a butt</t>
  </si>
  <si>
    <t>more than you have</t>
  </si>
  <si>
    <t>also having tests</t>
  </si>
  <si>
    <t>Assessment</t>
  </si>
  <si>
    <t>What does the student do?</t>
  </si>
  <si>
    <t>What is this useful for/how can this be used?</t>
  </si>
  <si>
    <t>Abstract</t>
  </si>
  <si>
    <t>Students write an abstract of a research paper/article within a specified word limit e.g. 300–500 words.</t>
  </si>
  <si>
    <t>Allows students to demonstrate understanding of a topic, ability to summarise, and practice the skill of good abstract writing.</t>
  </si>
  <si>
    <t>Advertisement</t>
  </si>
  <si>
    <t>Students write an advert for a role that they might fill, or that might need filled within a project team</t>
  </si>
  <si>
    <t>Allows students to consider the skills they need to develop, or that are needed for a particular project/type of work</t>
  </si>
  <si>
    <t>Annotated bibliographies</t>
  </si>
  <si>
    <t>Students produce a list of texts, primary sources and internet sites on specified or agreed topics to a particular referencing convention. They annotate these with a commentary, which could include an evaluation of what they have read.</t>
  </si>
  <si>
    <t>Allows students to demonstrate breadth/depth of reading, understanding of relevant texts, and ability to research.</t>
  </si>
  <si>
    <t>Articles for different audiences</t>
  </si>
  <si>
    <t>Students are asked to write on a particular topic(s) to an agreed length in a specific style e.g. a journal, newspaper or leaflet.</t>
  </si>
  <si>
    <t>Allows students to demonstrate ability to communicate with different audiences and shows how well they understand the topic.</t>
  </si>
  <si>
    <t>Assessment stations (aka OSCEs)</t>
  </si>
  <si>
    <t xml:space="preserve">Most often used in Med/Vet/Dentistry, students move around a series of testing stations being assessed on a number of skills, each for a fixed period of time. </t>
  </si>
  <si>
    <t>Allows students to demonstrate a wide range of practical skills and knowledge.</t>
  </si>
  <si>
    <t>Blog</t>
  </si>
  <si>
    <t>Students are required to keep an individual blog.</t>
  </si>
  <si>
    <t>Allows students to record progress, write for other audiences, make links to other relevant websites etc.</t>
  </si>
  <si>
    <t>Brochure</t>
  </si>
  <si>
    <t>Students are asked to write on a particular topic(s) to an agreed length for a specific audience</t>
  </si>
  <si>
    <t>Budget with rationale</t>
  </si>
  <si>
    <t>Students are asked to create a budget and justify it (note: this could also be a costed business case). Allows students to consider the cost of a project/lab/case work/trip etc etc</t>
  </si>
  <si>
    <t>Allows students to show their understanding of the costings required for any project and justify why those finances are required.</t>
  </si>
  <si>
    <t>Case study/analysis</t>
  </si>
  <si>
    <t>Students are required to work through a case study to identify the problem(s) and to offer potential solutions</t>
  </si>
  <si>
    <t xml:space="preserve">Useful for assessing students’ understanding and for encouraging students to see links between theory and practice. </t>
  </si>
  <si>
    <t>Note: case studies could be provided in advance of a time-constrained assessment.</t>
  </si>
  <si>
    <t>Chart, graph, visual aid</t>
  </si>
  <si>
    <t>Students produce a visual representation of data.</t>
  </si>
  <si>
    <t>Tests a number of skills: understanding of data, understanding useful/correct visual representation of data, understanding of audience who the visual representation is for.</t>
  </si>
  <si>
    <t>Client report for an agency</t>
  </si>
  <si>
    <t>Students produce a report on a topic/subject/project/etc for an outside agency</t>
  </si>
  <si>
    <t xml:space="preserve">Students demonstrate their ability to communicate the ‘important’ information to a fictitious client. </t>
  </si>
  <si>
    <t>Concept maps/cognitive map/web/diagram</t>
  </si>
  <si>
    <t>Students map out their understanding of (or research about) a particular concept. This can be used as a precursor to a larger piece of work (e.g. as formative work for summative work later)</t>
  </si>
  <si>
    <t>This is a useful to provide feedback to students on their work and to staff on students’ understanding of the topic.</t>
  </si>
  <si>
    <t>Create something</t>
  </si>
  <si>
    <t>Students make or design something, e.g. podcast, prototype, video clip, webpage etc.</t>
  </si>
  <si>
    <t>Tests students’ design/creativity skills and understanding of a brief, of any technical aspects of a ‘build’ etc</t>
  </si>
  <si>
    <t>Debate</t>
  </si>
  <si>
    <t>Students argue different sides in a debate on a specified topic.</t>
  </si>
  <si>
    <t>Demonstrates research into a topic, ability to argue a case/point, ability to listen to others and counter an argument</t>
  </si>
  <si>
    <t>Definition</t>
  </si>
  <si>
    <t>Students create definitions of words/concepts.</t>
  </si>
  <si>
    <t>Demonstrates understanding. Can also be used as part of group work where a shared glossary is created, and students edit each other’s work</t>
  </si>
  <si>
    <t>Description of a process</t>
  </si>
  <si>
    <t>Students describe how something works.</t>
  </si>
  <si>
    <t>Allows students to show that they understand the process</t>
  </si>
  <si>
    <t>Diagram, table</t>
  </si>
  <si>
    <t>Dialogue</t>
  </si>
  <si>
    <t>Creating or engaging in dialogue</t>
  </si>
  <si>
    <t>Allows students to show their understanding and, if the dialogue is aimed a specific audience, their ability to translate their knowledge for that audience</t>
  </si>
  <si>
    <t>Draft</t>
  </si>
  <si>
    <t>Students write a draft of a piece of work</t>
  </si>
  <si>
    <t>This is a great way to support students and check their understanding of both the topic ad the criteria for a piece of assessed work.</t>
  </si>
  <si>
    <t>Executive summary</t>
  </si>
  <si>
    <t>Students write a summary of a report, either as a draft of the report, or of an actual report</t>
  </si>
  <si>
    <t>Students demonstrate ability to summarise the most important points, or ‘message’ for a specified audience</t>
  </si>
  <si>
    <t>Fill in the blank test</t>
  </si>
  <si>
    <t>Students fill in blanks in statements</t>
  </si>
  <si>
    <t>Demonstrates knowledge of key words/concepts/definitions</t>
  </si>
  <si>
    <t>Flowchart</t>
  </si>
  <si>
    <t>Students create flowcharts of processes relevant to the subject/discipline</t>
  </si>
  <si>
    <t>Demonstrates understanding of how the processes to achieve a proscribed outcome might be achieved</t>
  </si>
  <si>
    <t>Funding bid</t>
  </si>
  <si>
    <t>Students create relevant funding bids, sometimes using actual funding bid forms, sometimes a simplified version</t>
  </si>
  <si>
    <t xml:space="preserve">Allows students to practice funding applications </t>
  </si>
  <si>
    <t>Group discussion</t>
  </si>
  <si>
    <t>Students take part in discussions about a specific topic, often with preparation. Discussion may, however, be to work out what students already know about a topic to then lead to further work/research.</t>
  </si>
  <si>
    <t>Allows students to practice making verbal arguments or explain concepts/theories</t>
  </si>
  <si>
    <t>Instructional manual</t>
  </si>
  <si>
    <t>Students create instruction manuals for another audience – maybe other students, or an outside audience</t>
  </si>
  <si>
    <t>Demonstrates communication appropriate to the audience which requires solid understanding of a topic/theory/concept</t>
  </si>
  <si>
    <t>“Introduction” to an essay or report (rather than the full report)</t>
  </si>
  <si>
    <t>Students can write either just an introduction or are only graded on the introduction as part of the report</t>
  </si>
  <si>
    <t>Allows students to demonstrate ability to concisely explain the background to a theory/topic/subject/concept</t>
  </si>
  <si>
    <t>Laboratory reports</t>
  </si>
  <si>
    <t xml:space="preserve">Students are required to write a report for a laboratory exercise. </t>
  </si>
  <si>
    <t>Demonstrates understanding of steps/processes undertaken during experimentation and interpretation of results.</t>
  </si>
  <si>
    <t>Learning logs</t>
  </si>
  <si>
    <t>These are lists of activities and outcomes which students check off during a period of learning. For example, students could be asked to indicate competencies which they have practised to a specific level during a work placement.</t>
  </si>
  <si>
    <t>Allows students to show they have completed tasks required of them and may include reflection on those tasks.</t>
  </si>
  <si>
    <t>Letter to the editor</t>
  </si>
  <si>
    <t>Students write a letter to the editor of a newspaper/journal/magazine in relation to a current story or paper</t>
  </si>
  <si>
    <t>Demonstrates construction of an argument supporting or challenging a current ‘story’.</t>
  </si>
  <si>
    <t>‘Live’ exercise</t>
  </si>
  <si>
    <t>Students are provided with an initial dossier of papers to read, prioritise and work on, with a variety of tasks and new information given at intervals throughout the period the exercise runs.</t>
  </si>
  <si>
    <t>This is usually a problem-solving exercise and often enables multidisciplinary teams (either across years, or across subject specialisms) to work together to achieve an outcome.</t>
  </si>
  <si>
    <t>Matching test</t>
  </si>
  <si>
    <t>Students match items. Often used with diagrams and series of labels, or with matched statements. Matching can be simple or complex.</t>
  </si>
  <si>
    <t>Students show that they know elements of (for example) structures, or requirements. May also include relevance of matched items</t>
  </si>
  <si>
    <t>Materials and methods plan</t>
  </si>
  <si>
    <t>Students draft a plan for the materials and methods they will use, or would use, in a practical setting</t>
  </si>
  <si>
    <t>Demonstrates planning for practical work</t>
  </si>
  <si>
    <t>Mathematical problem</t>
  </si>
  <si>
    <t>Students solve mathematical problems</t>
  </si>
  <si>
    <t xml:space="preserve">Demonstrating ability with formulae, mathematical processes etc. </t>
  </si>
  <si>
    <t>Media profile</t>
  </si>
  <si>
    <t>Students are asked to use pictures or headlines from newspapers and magazines to illustrate the public perception/profile of a particular aspect of the subject. They can also write responses.</t>
  </si>
  <si>
    <t>Students analyse the public perception of a topic/theory/project etc. Useful for considering accuracy of reporting (fake news) etc.</t>
  </si>
  <si>
    <t>Memo</t>
  </si>
  <si>
    <t>Students write a short piece explaining a concept/theory etc</t>
  </si>
  <si>
    <t>Students demonstrate ability to summarise, communicate essential points and show that they understand these.</t>
  </si>
  <si>
    <t>“Micro-theme” (a tight, coherent essay typed on a 5x 8 note card)</t>
  </si>
  <si>
    <t>Students write a very short piece explaining a concept/theory etc</t>
  </si>
  <si>
    <t>Mini-practical</t>
  </si>
  <si>
    <t>This involves a series of mini practical sessions. Can be conducted under timed conditions.</t>
  </si>
  <si>
    <t>Creates the potential for assessing a wide range of practical, analytical and interpretative skills</t>
  </si>
  <si>
    <t>Multimedia or slide presentation</t>
  </si>
  <si>
    <t>Students create a presentation about a concept/theory/project etc</t>
  </si>
  <si>
    <t>Demonstrates communication skills and understanding of key points of concept/theory/project etc</t>
  </si>
  <si>
    <t>Multiple-choice test</t>
  </si>
  <si>
    <t xml:space="preserve">Can be useful for diagnostic, formative assessment, in addition to summative assessment. </t>
  </si>
  <si>
    <t>Well-designed questions can assess more than factual recall of information.</t>
  </si>
  <si>
    <t>Narrative</t>
  </si>
  <si>
    <t>Students write a narrative piece about a concept/theory/project etc</t>
  </si>
  <si>
    <t>Demonstrates ability to create a narrative and to write for a specific audience</t>
  </si>
  <si>
    <t>News or feature story</t>
  </si>
  <si>
    <t>Students write a news/feature about a concept/theory/project etc</t>
  </si>
  <si>
    <t>Demonstrates ability to write in style and for a specific audience</t>
  </si>
  <si>
    <t>Notes on reading</t>
  </si>
  <si>
    <t>Students write short notes on a reading covering key elements of that reading, usually for a specific purpose.</t>
  </si>
  <si>
    <t>Demonstrates ability to summarise, to identify key points and to create useful notes</t>
  </si>
  <si>
    <t>Observation</t>
  </si>
  <si>
    <t>Students are observed whilst undertaking some form of ‘performance’. This is commonly used in teaching classroom practice and laboratory work.</t>
  </si>
  <si>
    <t>Students demonstrate proficiency with practical skills</t>
  </si>
  <si>
    <t>Online discussion boards</t>
  </si>
  <si>
    <t>Students are assessed on the basis of their contributions to an online discussion for example, with their peers; this could be hosted on a virtual learning environment (VLE).</t>
  </si>
  <si>
    <t>Students demonstrate engagement with the topic and with their peers</t>
  </si>
  <si>
    <t>Open book exams</t>
  </si>
  <si>
    <t xml:space="preserve">Students have the opportunity to use any or specified resources to help them answer set questions under time constraints. </t>
  </si>
  <si>
    <t>Removes the over-reliance on memory and recall and models the way that professionals manage information.</t>
  </si>
  <si>
    <t>Oral report/presentation</t>
  </si>
  <si>
    <t xml:space="preserve">Students are asked to give an oral presentation on a particular topic for a specified length of time and could also be asked to prepare associated handout(s). </t>
  </si>
  <si>
    <t>Can usefully be combined with self- and peer-assessment. Demonstrates communication skills and ability to summarise</t>
  </si>
  <si>
    <t>Outline</t>
  </si>
  <si>
    <t xml:space="preserve">Students prepare an outline, or plan, for any forthcoming piece of work. </t>
  </si>
  <si>
    <t>Demonstrates ability to summarise and to show thinking/structure</t>
  </si>
  <si>
    <t>Part-written practical reports</t>
  </si>
  <si>
    <t>Lab sheets given to students provide some of the write-up in full but leave sections such as error analysis, theoretical explanation etc. for the students to complete.</t>
  </si>
  <si>
    <t>Supported way to introduce students to new concepts or to remind students of steps/stages in a practical whilst testing their ability with the work.</t>
  </si>
  <si>
    <t>Patchwork texts</t>
  </si>
  <si>
    <t>Students write a number of small pieces of work (‘patches’), which they then have to later ‘stitch’ together in a reflective commentary. The patches and the tasks upon which they are</t>
  </si>
  <si>
    <t>based are discrete and complete entities in their own right.</t>
  </si>
  <si>
    <t>Allows students to show that they understand each element and so enhances understanding of the content as a whole. Spreads assessment across a course rather than relying on high stakes assessment</t>
  </si>
  <si>
    <t>Performance</t>
  </si>
  <si>
    <t>Students are required to give some form of performance, e.g. concert, play, dance, poem, choreography etc.</t>
  </si>
  <si>
    <t>Demonstrates ability in that aspect of performance</t>
  </si>
  <si>
    <t>Personal letter</t>
  </si>
  <si>
    <t xml:space="preserve">Often instigated as a letter to next year’s students, or to their peers. </t>
  </si>
  <si>
    <t>Supports students to reflect on what they do, or do not, understand.</t>
  </si>
  <si>
    <t>Plan for conducting a project</t>
  </si>
  <si>
    <t>Students write a project plan before undertaking the work</t>
  </si>
  <si>
    <t>Ensures students know what they need to do to complete the project. Provides opportunity for support/feedback, particularly for students who are less confident</t>
  </si>
  <si>
    <t>Portfolios / e-Portfolios</t>
  </si>
  <si>
    <t>Students provide evidence for their achievement of learning outcomes; these commonly incorporate a reflective commentary.</t>
  </si>
  <si>
    <t>Allows students and staff to keep track of completed work and to reflect on, or provide support for, achievements throughout a course.</t>
  </si>
  <si>
    <t>Poster</t>
  </si>
  <si>
    <t>Students are asked to produce a poster (either ‘real size or as a PowerPoint file) on a particular topic.</t>
  </si>
  <si>
    <t>Can be used individually or in groups to assess a range of activities</t>
  </si>
  <si>
    <t>Problem sheets</t>
  </si>
  <si>
    <t>Students complete problem sheets, e.g. on a weekly basis.</t>
  </si>
  <si>
    <t>This can be a useful way of providing students with regular formative feedback on their work and/or involving elements of self- and peer assessment</t>
  </si>
  <si>
    <t>Question banks</t>
  </si>
  <si>
    <t>Students are assessed on their ability to produce a certain number of questions on a topic. This helps students to recognise what they do and do not understand about a topic. PeerWise is one piece of software used for this at the University of Glasgow (https://peerwise.cs.auckland.ac.nz/)</t>
  </si>
  <si>
    <t>Ensures students understand the topic they write the question about. Can be useful for students for revision too.</t>
  </si>
  <si>
    <t>Reflective diaries</t>
  </si>
  <si>
    <t>Students record their learning over a period of time, with an additional reflective commentary which could support the development of an action plan.</t>
  </si>
  <si>
    <t>Reflection can support a student to understand how well they are meeting the learning outcomes and what they need to do to improve</t>
  </si>
  <si>
    <t>Regulations, laws, rules</t>
  </si>
  <si>
    <t>Students identify and (perhaps) comment on the relevant regulations (etc). Or they write their own.</t>
  </si>
  <si>
    <t>Enables students to understand the context/framework relevant to them.</t>
  </si>
  <si>
    <t>Research project</t>
  </si>
  <si>
    <t xml:space="preserve">Students undertake a research project individually, or in groups. </t>
  </si>
  <si>
    <t>Students can demonstrate practical, analytical and/or interpretative skills as well as knowledge and understanding.</t>
  </si>
  <si>
    <t xml:space="preserve">Research proposal </t>
  </si>
  <si>
    <t>Students write a proposal for a research project. This may include a proposal for funding</t>
  </si>
  <si>
    <t>Ensures students know what they need to do to complete the research. Also provides opportunity for support/feedback, particularly for students who are less confident</t>
  </si>
  <si>
    <t>Review of exhibit</t>
  </si>
  <si>
    <t>Students review an exhibit for a specific purpose. It could be (for example) the history of the object, or the science or a critique of the exhibit, or how the exhibit is used.</t>
  </si>
  <si>
    <t>Can be used in many ways, dependent upon the purpose. Tests ability to communicate, to create an argument, to think and write about a subject form a different perspective etc</t>
  </si>
  <si>
    <t xml:space="preserve">Review of website/journal article </t>
  </si>
  <si>
    <t xml:space="preserve">Students write an account or make an oral presentation reviewing a website/article (or similar). </t>
  </si>
  <si>
    <t>Role play</t>
  </si>
  <si>
    <t xml:space="preserve">This is traditionally a ‘performance’ done in pairs/as a group. However, students could write or give a presentation taking on a particular role, e.g. a journal reviewer/editor, consultant, art critic etc. </t>
  </si>
  <si>
    <t>Encourages students to see things from a different perspective and to argue/discuss from that role.</t>
  </si>
  <si>
    <t>Seen exams</t>
  </si>
  <si>
    <t>Students are provided with the questions to be answered in a time-constrained context in advance. Alternatively, the examination topics may be released in advance, but the specific questions are unseen until the exam.</t>
  </si>
  <si>
    <t>Removes some of the anxiety of unseen exams and the ability to simply reply on recall, enabling preparation.</t>
  </si>
  <si>
    <t>Selective or sampling report</t>
  </si>
  <si>
    <t>Students are asked to either write specific sections of a report (e.g. methods section) or write practical reports in full but know in advance which elements of the report will be assessed</t>
  </si>
  <si>
    <t>Allows students to develop skills in one area of report writing at a time.</t>
  </si>
  <si>
    <t>Short answer questions</t>
  </si>
  <si>
    <t>Students answer question with short written responses.</t>
  </si>
  <si>
    <t>Useful to assess a wide range of knowledge/skills across a module. Often recall-based which, occasionally, may be essential in some subject areas.</t>
  </si>
  <si>
    <t>Simulations</t>
  </si>
  <si>
    <t xml:space="preserve">Text or virtual computer-based simulations are provided for students who are then required to answer questions, resolve problems, perform tasks and take actions etc. according to changing circumstances within the simulation. </t>
  </si>
  <si>
    <t>Useful for assessing a wide range of skills, knowledge and competencies.</t>
  </si>
  <si>
    <t>Statement of assumptions</t>
  </si>
  <si>
    <t>Students write the assumptions they need to make, or the assumptions they are making, before continuing with a piece of work.</t>
  </si>
  <si>
    <t>Supports students to consider how they think about a concept/theory/project etc and to help them to understand how assumptions can impact on a successful outcome.</t>
  </si>
  <si>
    <t>Wiki</t>
  </si>
  <si>
    <t>Students create a wiki, usually in groups, to explain concepts</t>
  </si>
  <si>
    <t>Creating a wiki page requires understanding of the topic and of how to communicate that understanding to an audience.</t>
  </si>
  <si>
    <t>useful</t>
  </si>
  <si>
    <t>What</t>
  </si>
  <si>
    <t>What is this assessment method?</t>
  </si>
  <si>
    <t>What's the strength of this assessment method?</t>
  </si>
  <si>
    <t>Search By :</t>
  </si>
  <si>
    <t>organise</t>
  </si>
  <si>
    <r>
      <t xml:space="preserve">Can </t>
    </r>
    <r>
      <rPr>
        <sz val="11"/>
        <color theme="1"/>
        <rFont val="Arial"/>
        <family val="2"/>
      </rPr>
      <t>include an evaluative element to demonstrate Can include an evaluative element to demonstrate
depth of reading and level of understanding in concise formats</t>
    </r>
  </si>
  <si>
    <t>Analyze</t>
  </si>
  <si>
    <t>Create</t>
  </si>
  <si>
    <t>Arrange</t>
  </si>
  <si>
    <t>Cite</t>
  </si>
  <si>
    <t>Choose</t>
  </si>
  <si>
    <t>Count</t>
  </si>
  <si>
    <t>Define</t>
  </si>
  <si>
    <t>Describe</t>
  </si>
  <si>
    <t>Duplicate</t>
  </si>
  <si>
    <t>Identify</t>
  </si>
  <si>
    <t>Label</t>
  </si>
  <si>
    <t>List</t>
  </si>
  <si>
    <t>Locate</t>
  </si>
  <si>
    <t>Match</t>
  </si>
  <si>
    <t>Name</t>
  </si>
  <si>
    <t>Recall</t>
  </si>
  <si>
    <t>Recite</t>
  </si>
  <si>
    <t>Recognize</t>
  </si>
  <si>
    <t>Record</t>
  </si>
  <si>
    <t>Repeat</t>
  </si>
  <si>
    <t>Restate</t>
  </si>
  <si>
    <t>Review</t>
  </si>
  <si>
    <t>Select</t>
  </si>
  <si>
    <t>State</t>
  </si>
  <si>
    <t>Associate</t>
  </si>
  <si>
    <t>Categorize</t>
  </si>
  <si>
    <t>Clarify</t>
  </si>
  <si>
    <t>Classify</t>
  </si>
  <si>
    <t>Compare</t>
  </si>
  <si>
    <t>Conclude</t>
  </si>
  <si>
    <t>Contrast</t>
  </si>
  <si>
    <t>Exemplify</t>
  </si>
  <si>
    <t>Explain</t>
  </si>
  <si>
    <t>Extrapolate</t>
  </si>
  <si>
    <t>Generalize</t>
  </si>
  <si>
    <t>Illustrate</t>
  </si>
  <si>
    <t>Infer</t>
  </si>
  <si>
    <t>Interpret</t>
  </si>
  <si>
    <t>Map</t>
  </si>
  <si>
    <t>Paraphrase</t>
  </si>
  <si>
    <t>Predict</t>
  </si>
  <si>
    <t>Represent</t>
  </si>
  <si>
    <t>Summarize</t>
  </si>
  <si>
    <t>Translate</t>
  </si>
  <si>
    <t>Carry out</t>
  </si>
  <si>
    <t>Demonstrate</t>
  </si>
  <si>
    <t>Determine</t>
  </si>
  <si>
    <t>Develop</t>
  </si>
  <si>
    <t>Employ</t>
  </si>
  <si>
    <t>Execute</t>
  </si>
  <si>
    <t>Implement</t>
  </si>
  <si>
    <t>Operate</t>
  </si>
  <si>
    <t>Show</t>
  </si>
  <si>
    <t>Sketch</t>
  </si>
  <si>
    <t>Solve</t>
  </si>
  <si>
    <t>Use</t>
  </si>
  <si>
    <t>Attribute</t>
  </si>
  <si>
    <t>Deconstruct</t>
  </si>
  <si>
    <t>Differentiate</t>
  </si>
  <si>
    <t>Discriminate</t>
  </si>
  <si>
    <t>Distinguish</t>
  </si>
  <si>
    <t>Focus</t>
  </si>
  <si>
    <t>Parse</t>
  </si>
  <si>
    <t>Structure</t>
  </si>
  <si>
    <t>Argue</t>
  </si>
  <si>
    <t>Assess</t>
  </si>
  <si>
    <t>Check</t>
  </si>
  <si>
    <t>Coordinate</t>
  </si>
  <si>
    <t>Criticize</t>
  </si>
  <si>
    <t>Critique</t>
  </si>
  <si>
    <t>Detect</t>
  </si>
  <si>
    <t>Judge</t>
  </si>
  <si>
    <t>Justify</t>
  </si>
  <si>
    <t>Monitor</t>
  </si>
  <si>
    <t>Prioritize</t>
  </si>
  <si>
    <t>Rank</t>
  </si>
  <si>
    <t>Rate</t>
  </si>
  <si>
    <t>Recommend</t>
  </si>
  <si>
    <t>Test</t>
  </si>
  <si>
    <t>Assemble</t>
  </si>
  <si>
    <t>Build</t>
  </si>
  <si>
    <t>Combine</t>
  </si>
  <si>
    <t>Compose</t>
  </si>
  <si>
    <t>Construct</t>
  </si>
  <si>
    <t>Design</t>
  </si>
  <si>
    <t>Formulate</t>
  </si>
  <si>
    <t>Generate</t>
  </si>
  <si>
    <t>Hypothesize</t>
  </si>
  <si>
    <t>Integrate</t>
  </si>
  <si>
    <t>Plan</t>
  </si>
  <si>
    <t>Produce</t>
  </si>
  <si>
    <t>Receiving</t>
  </si>
  <si>
    <t>Responding</t>
  </si>
  <si>
    <t>Valuing</t>
  </si>
  <si>
    <t>Organization</t>
  </si>
  <si>
    <t>Characterization</t>
  </si>
  <si>
    <t>Ask</t>
  </si>
  <si>
    <t>Follow</t>
  </si>
  <si>
    <t>Give</t>
  </si>
  <si>
    <t>Hold</t>
  </si>
  <si>
    <t>Reply</t>
  </si>
  <si>
    <t>Use </t>
  </si>
  <si>
    <t>Answer</t>
  </si>
  <si>
    <t>Assist</t>
  </si>
  <si>
    <t>Aid</t>
  </si>
  <si>
    <t>Compile</t>
  </si>
  <si>
    <t>Conform</t>
  </si>
  <si>
    <t>Discuss</t>
  </si>
  <si>
    <t>Greet</t>
  </si>
  <si>
    <t>Help</t>
  </si>
  <si>
    <t>Perform</t>
  </si>
  <si>
    <t>Practice</t>
  </si>
  <si>
    <t>Present</t>
  </si>
  <si>
    <t>Read</t>
  </si>
  <si>
    <t>Report</t>
  </si>
  <si>
    <t>Tell</t>
  </si>
  <si>
    <t>Write </t>
  </si>
  <si>
    <t>Complete</t>
  </si>
  <si>
    <t>Form</t>
  </si>
  <si>
    <t>Initiate</t>
  </si>
  <si>
    <t>Join</t>
  </si>
  <si>
    <t>Propose</t>
  </si>
  <si>
    <t>Share</t>
  </si>
  <si>
    <t>Study</t>
  </si>
  <si>
    <t>Work </t>
  </si>
  <si>
    <t>Adhere</t>
  </si>
  <si>
    <t>Alter</t>
  </si>
  <si>
    <t>Defend</t>
  </si>
  <si>
    <t>Modify</t>
  </si>
  <si>
    <t>Order</t>
  </si>
  <si>
    <t>Prepare</t>
  </si>
  <si>
    <t>Relate</t>
  </si>
  <si>
    <t>Synthesize </t>
  </si>
  <si>
    <t>Act</t>
  </si>
  <si>
    <t>Display</t>
  </si>
  <si>
    <t>Influence</t>
  </si>
  <si>
    <t>Listen</t>
  </si>
  <si>
    <t>Qualify</t>
  </si>
  <si>
    <t>Question</t>
  </si>
  <si>
    <t>Revise</t>
  </si>
  <si>
    <t>Serve</t>
  </si>
  <si>
    <t>Verify</t>
  </si>
  <si>
    <t>Imitation</t>
  </si>
  <si>
    <t>Manipulation</t>
  </si>
  <si>
    <t>Precision</t>
  </si>
  <si>
    <t>Articulation</t>
  </si>
  <si>
    <t>Naturalization</t>
  </si>
  <si>
    <t>Copy</t>
  </si>
  <si>
    <t>Replicate</t>
  </si>
  <si>
    <t>Recreate</t>
  </si>
  <si>
    <t>Calibrate</t>
  </si>
  <si>
    <t>Control</t>
  </si>
  <si>
    <t>Perfect</t>
  </si>
  <si>
    <t>Adapt</t>
  </si>
  <si>
    <t> Develop</t>
  </si>
  <si>
    <t>Master</t>
  </si>
  <si>
    <t>Invent</t>
  </si>
  <si>
    <t>Manage</t>
  </si>
  <si>
    <t>Project</t>
  </si>
  <si>
    <t>Specify</t>
  </si>
  <si>
    <t>What is the strength of this assessment method?</t>
  </si>
  <si>
    <t>this Shows up right away</t>
  </si>
  <si>
    <t>DOMAIN</t>
  </si>
  <si>
    <t>CATEGORY</t>
  </si>
  <si>
    <t>LEVEL</t>
  </si>
  <si>
    <t>Yes! "</t>
  </si>
  <si>
    <t xml:space="preserve">" is a verb from the </t>
  </si>
  <si>
    <t xml:space="preserve">It’s part of the </t>
  </si>
  <si>
    <t xml:space="preserve"> category.</t>
  </si>
  <si>
    <t xml:space="preserve">domain, it's usually more appropriate for the </t>
  </si>
  <si>
    <t xml:space="preserve"> stage of a learning journey, such as </t>
  </si>
  <si>
    <t>Cognitive</t>
  </si>
  <si>
    <t>Affective</t>
  </si>
  <si>
    <t>Behavioural</t>
  </si>
  <si>
    <t>VERB</t>
  </si>
  <si>
    <t>STAGE</t>
  </si>
  <si>
    <t>Lower</t>
  </si>
  <si>
    <t>Mid</t>
  </si>
  <si>
    <t>Higher</t>
  </si>
  <si>
    <t>lower-to-mid</t>
  </si>
  <si>
    <t>mid</t>
  </si>
  <si>
    <t>middle-to-higher</t>
  </si>
  <si>
    <t>higher</t>
  </si>
  <si>
    <t>the 1st or 2nd year of study</t>
  </si>
  <si>
    <t>the 2nd or 3rd year of study</t>
  </si>
  <si>
    <t>the 3 year of study and beyond</t>
  </si>
  <si>
    <t>T/f</t>
  </si>
  <si>
    <t>Value</t>
  </si>
  <si>
    <t xml:space="preserve"> Domain of Bloom's Taxonomy. </t>
  </si>
  <si>
    <t>Sorry, your search didn't reveal anything</t>
  </si>
  <si>
    <t>l</t>
  </si>
  <si>
    <t>option1</t>
  </si>
  <si>
    <t>option2</t>
  </si>
  <si>
    <t>text</t>
  </si>
  <si>
    <t>logic output</t>
  </si>
  <si>
    <t xml:space="preserve"> Because </t>
  </si>
  <si>
    <t xml:space="preserve"> is a relatively </t>
  </si>
  <si>
    <t xml:space="preserve"> level category in the </t>
  </si>
  <si>
    <t>This is space for you to reflect. 
There may be a clear part of your assessment that students often find challenging. The goal here is to ask yourself what students find challenging in the assessment, and identify the relevent ILO.
If the answer doesnt seem so clear, then ask yourself?
-Is there part of the assessment where underwhelming  performance from students is often a surprise?
-Is there a part of the assessment that students struggle with, even though the struggle appears easily avoidable to you?
-Consider the students who often show potential or enthusiasm, but struggle with graded work?</t>
  </si>
  <si>
    <t>Need a hint?</t>
  </si>
  <si>
    <t xml:space="preserve">no
</t>
  </si>
  <si>
    <t>Take a look at your ILO's and your assessment biography. This space if for you to explain why your most challenging ILO isnt the most important, which one is, and why. Feel free to be conversational, as if you're talking to a colleague. There is no need to be perfect here - you'll get a chance to organise your thoughts in a moment.</t>
  </si>
  <si>
    <t>This is a reflective space where you can talk about why this ILO is so important. Don't worry about being perfect here - you'll get a chance to organise your thoughts in a moment. If it helps - imagine you're explaining this to a colleague</t>
  </si>
  <si>
    <t>Great! Use the textbox below to reflect on why this ILO is so important. Don't worry about being perfect - you'll get a chance to organise your thoughts in a moment. If it helps - imagine you're explaining this to a colleague</t>
  </si>
  <si>
    <t>No problem! Take a look at your ILO's and your assessment biography. Then use the reflective space below to explain 1) why your most challenging ILO isnt the most important, 2) which one is, and 3) why. Feel free to be conversational, as if you're talking to a colleague. There is no need to be perfect here - you'll get a chance to organise your thoughts in a moment.</t>
  </si>
  <si>
    <t>Lets organise your thoughts!</t>
  </si>
  <si>
    <t>First: Which ILO would you like to focus on?</t>
  </si>
  <si>
    <t>Next…</t>
  </si>
  <si>
    <t>Challenge5</t>
  </si>
  <si>
    <t>i</t>
  </si>
  <si>
    <t>target ILO</t>
  </si>
  <si>
    <t>Lifeload</t>
  </si>
  <si>
    <t>Motivation</t>
  </si>
  <si>
    <t>know I appreciate them</t>
  </si>
  <si>
    <t>Culture</t>
  </si>
  <si>
    <t>Policies</t>
  </si>
  <si>
    <t>Curriculum</t>
  </si>
  <si>
    <t>Discipline</t>
  </si>
  <si>
    <t>Background</t>
  </si>
  <si>
    <t>Support</t>
  </si>
  <si>
    <t>Family</t>
  </si>
  <si>
    <t>Skills</t>
  </si>
  <si>
    <t>Identity</t>
  </si>
  <si>
    <t>University Culture</t>
  </si>
  <si>
    <t>University Policy</t>
  </si>
  <si>
    <t>My curriculum design</t>
  </si>
  <si>
    <t>My assessment design</t>
  </si>
  <si>
    <t>???</t>
  </si>
  <si>
    <t>according to my assessment biography, and my experience with students…</t>
  </si>
  <si>
    <t>their academic or cultural background</t>
  </si>
  <si>
    <t>the support available to them</t>
  </si>
  <si>
    <t>their family or social circle</t>
  </si>
  <si>
    <t>their commitments, plans and responsibilities (academic or otherwise)</t>
  </si>
  <si>
    <t xml:space="preserve">The student's have a perception of </t>
  </si>
  <si>
    <t xml:space="preserve"> that would help them do their best on the assessment</t>
  </si>
  <si>
    <t>potential barriers</t>
  </si>
  <si>
    <t>floating barriers</t>
  </si>
  <si>
    <t>Demonstrate mastery and skills needed to conduct developmental research</t>
  </si>
  <si>
    <t>Which part of your Assessment do students find most challengin, and why? What ILO it correspond to?</t>
  </si>
  <si>
    <t>that</t>
  </si>
  <si>
    <t>$l$3$</t>
  </si>
  <si>
    <t>think</t>
  </si>
  <si>
    <t>Particularly challenging for students in general (rather than an inequity associated with a specific group)
Key to high quality achievement of the other learning outcomes
A way of supporting long-term learning for students’ next level of study, and employability
These skills open up possibilities for exam success, and year 3 projects
The skills are essential for high-level professional practice
A way of supporting students in managing their own wellbeing during their learning on the programme
This knowledge can help them manage their own emotions, particularly stress, which can help in their personal and academic lives</t>
  </si>
  <si>
    <t>it’s late in the year and students already have ideas for their year 3 project</t>
  </si>
  <si>
    <t> elements of the methodological approaches</t>
  </si>
  <si>
    <t>links to other parts of the programme</t>
  </si>
  <si>
    <t>This ILO is important because....</t>
  </si>
  <si>
    <t>Key to high quality achievement of the other learning outcomes</t>
  </si>
  <si>
    <t>A way of supporting long-term learning for students’ next level of study, and employability</t>
  </si>
  <si>
    <t>These skills open up possibilities for exam success, and year 3 projects</t>
  </si>
  <si>
    <t xml:space="preserve">Particularly challenging for students in general </t>
  </si>
  <si>
    <t>They don’t see how it relates to them or their career. It’s not their idea of psychology.</t>
  </si>
  <si>
    <t>Logistical Barrier</t>
  </si>
  <si>
    <t>Academic Barrier</t>
  </si>
  <si>
    <t>Relational Barrier</t>
  </si>
  <si>
    <t>AB</t>
  </si>
  <si>
    <t>AC</t>
  </si>
  <si>
    <t>The Logistical Barrier I want to focus on is…</t>
  </si>
  <si>
    <t xml:space="preserve">…DOESN'T CLEARLY GIVE THEM…
</t>
  </si>
  <si>
    <t>The biology requires some background that not all students have or feel confident with</t>
  </si>
  <si>
    <t>Self-Efficacy</t>
  </si>
  <si>
    <t xml:space="preserve">Challenge </t>
  </si>
  <si>
    <t>ILO 4: Demonstrate mastery and skills needed to conduct developmental research</t>
  </si>
  <si>
    <t>conduct</t>
  </si>
  <si>
    <t>I want my students to…(verb)</t>
  </si>
  <si>
    <t>Hint</t>
  </si>
  <si>
    <t>Because they would have to…Retrieve relevant knowledge from long-term memory</t>
  </si>
  <si>
    <t>Because they would have to…Construct meaning from instructional messages, including oral, written, and graphic communication</t>
  </si>
  <si>
    <t>Because they would have to…Carry out or use a procedure in a given situation</t>
  </si>
  <si>
    <t>Because they would have to…Break material into its constituent parts and determine how the parts relate to one another and to an overall structure or purpose</t>
  </si>
  <si>
    <t>Because they would have to…Make judgments based on criteria and standards</t>
  </si>
  <si>
    <t>Because they would have to…Put elements together to form a coherent or functional whole; reorganise elements into a new pattern or structure</t>
  </si>
  <si>
    <t>And because I want them to engage in…Openness to new information or experiences</t>
  </si>
  <si>
    <t>And because I want them to engage in…Active participation in, interaction with, or response to new information or experiences</t>
  </si>
  <si>
    <t>And because I want them to engage in…Attaching value or worth to new information or experiences</t>
  </si>
  <si>
    <t>And because I want them to engage in…Incorporating new information or experiences into existing value system</t>
  </si>
  <si>
    <t>And because I want them to engage in…Full integration/ internalization resulting in new and consistent attitudes, beliefs, and/or behaviors</t>
  </si>
  <si>
    <t>I really just want to see them...Observing and copying another's action/skill</t>
  </si>
  <si>
    <t>I really just want to see them...Reproducing action/skill through instruction</t>
  </si>
  <si>
    <t>I really just want to see them...Accurately executing action/skill on their own</t>
  </si>
  <si>
    <t>I really just want to see them...Integrating multiple actions/skills and performing consistently</t>
  </si>
  <si>
    <t>I really just want to see them...Naturally and automatically performing actions/skills at high level</t>
  </si>
  <si>
    <t>its about having experiences that make you want to BLANK something</t>
  </si>
  <si>
    <t>Being in a situation where you have take information and BLANK it</t>
  </si>
  <si>
    <t>So that you can BLANK something that has a real-world effect</t>
  </si>
  <si>
    <t>the opportunity</t>
  </si>
  <si>
    <t>the energy</t>
  </si>
  <si>
    <t>the ability too…</t>
  </si>
  <si>
    <t>confidence</t>
  </si>
  <si>
    <t>self-image</t>
  </si>
  <si>
    <t>I think students might see this ILO, or even this whole assessment as impractical, unrealistic, or unnecessary because…</t>
  </si>
  <si>
    <t xml:space="preserve">Based on what my students tell me, this be challing to their... </t>
  </si>
  <si>
    <t>z</t>
  </si>
  <si>
    <t>not having the confidence, belief, or ability to learn</t>
  </si>
  <si>
    <t>Seeing little reason or opportunity meet the time and effort</t>
  </si>
  <si>
    <t>not having the knowledge or abilities to take in and use the material</t>
  </si>
  <si>
    <t>My subject discipline or its professional and academic culture</t>
  </si>
  <si>
    <t>ex: low energy</t>
  </si>
  <si>
    <t>ex: already planned next year's project</t>
  </si>
  <si>
    <t>No Anatomy training</t>
  </si>
  <si>
    <t>not seeing why its relevant to themselves, their carriers, or their idea of this subject discipline</t>
  </si>
  <si>
    <t>ex: unclear professional relevance</t>
  </si>
  <si>
    <t>ex: unclear personal relevance</t>
  </si>
  <si>
    <t>a data collection method</t>
  </si>
  <si>
    <t>different emotions and parts of the nervous system</t>
  </si>
  <si>
    <t>an experimental design</t>
  </si>
  <si>
    <t>Acacemic Barrier</t>
  </si>
  <si>
    <t xml:space="preserve">Logistic Barrier </t>
  </si>
  <si>
    <t>??</t>
  </si>
  <si>
    <t>build</t>
  </si>
  <si>
    <t>Reason 1</t>
  </si>
  <si>
    <t>Reason 2</t>
  </si>
  <si>
    <t>Reason 3</t>
  </si>
  <si>
    <t xml:space="preserve">The skills are essential for high-level professional practice </t>
  </si>
  <si>
    <t>I inhereted this assessment from the last lecturer</t>
  </si>
  <si>
    <t>Lecture theatre, large, impersonal. It usually ends up being more space than we need by the end of the semester</t>
  </si>
  <si>
    <t>ex: two weeks before the break for holidays, 1hr 45 minutes longdeg</t>
  </si>
  <si>
    <t>n/a4</t>
  </si>
  <si>
    <t>n/a5</t>
  </si>
  <si>
    <t>n/a6</t>
  </si>
  <si>
    <t>n/a7</t>
  </si>
  <si>
    <t>match</t>
  </si>
  <si>
    <t>Low Biology Highers</t>
  </si>
  <si>
    <t>Drafting research proposals</t>
  </si>
  <si>
    <t>Peer review academic research</t>
  </si>
  <si>
    <t>Science communication</t>
  </si>
  <si>
    <t>advising development of health apps</t>
  </si>
  <si>
    <t>Masterty and skills</t>
  </si>
  <si>
    <t>conduct developmental research</t>
  </si>
  <si>
    <t>demonstrate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</si>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</sst>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b/>
      <sz val="11"/>
      <color theme="1"/>
      <name val="Calibri"/>
      <family val="2"/>
      <scheme val="minor"/>
    </font>
    <font>
      <sz val="10"/>
      <color rgb="FF000000"/>
      <name val="Arial"/>
      <family val="2"/>
    </font>
    <font>
      <b/>
      <sz val="9"/>
      <color theme="1"/>
      <name val="Calibri"/>
      <family val="2"/>
      <scheme val="minor"/>
    </font>
    <font>
      <b/>
      <sz val="8"/>
      <color theme="1"/>
      <name val="Calibri"/>
      <family val="2"/>
      <scheme val="minor"/>
    </font>
    <font>
      <sz val="8"/>
      <name val="Calibri"/>
      <family val="2"/>
      <scheme val="minor"/>
    </font>
    <font>
      <b/>
      <sz val="16"/>
      <color theme="1"/>
      <name val="Calibri"/>
      <family val="2"/>
      <scheme val="minor"/>
    </font>
    <font>
      <b/>
      <sz val="10"/>
      <color theme="1"/>
      <name val="Calibri"/>
      <family val="2"/>
      <scheme val="minor"/>
    </font>
    <font>
      <b/>
      <sz val="14"/>
      <color theme="1"/>
      <name val="Calibri"/>
      <family val="2"/>
      <scheme val="minor"/>
    </font>
    <font>
      <sz val="10"/>
      <name val="Roboto Mono"/>
      <family val="3"/>
    </font>
    <font>
      <sz val="9"/>
      <color rgb="FF141414"/>
      <name val="Segoe UI"/>
      <family val="2"/>
    </font>
    <font>
      <b/>
      <sz val="16"/>
      <color rgb="FF000000"/>
      <name val="Calibri Light"/>
      <family val="2"/>
    </font>
    <font>
      <b/>
      <sz val="11"/>
      <color rgb="FF000000"/>
      <name val="Arial"/>
      <family val="2"/>
    </font>
    <font>
      <sz val="11"/>
      <color rgb="FF000000"/>
      <name val="Arial"/>
      <family val="2"/>
    </font>
    <font>
      <b/>
      <sz val="11"/>
      <color theme="1"/>
      <name val="Arial"/>
      <family val="2"/>
    </font>
    <font>
      <sz val="11"/>
      <color theme="1"/>
      <name val="Arial"/>
      <family val="2"/>
    </font>
    <font>
      <b/>
      <sz val="11"/>
      <color rgb="FF000000"/>
      <name val="Calibri"/>
      <family val="2"/>
      <scheme val="minor"/>
    </font>
    <font>
      <sz val="11"/>
      <color rgb="FF000000"/>
      <name val="Calibri"/>
      <family val="2"/>
      <scheme val="minor"/>
    </font>
    <font>
      <i/>
      <sz val="11"/>
      <color theme="1"/>
      <name val="Calibri"/>
      <family val="2"/>
      <scheme val="minor"/>
    </font>
    <font>
      <i/>
      <sz val="10"/>
      <color rgb="FF000000"/>
      <name val="Arial"/>
      <family val="2"/>
    </font>
    <font>
      <u/>
      <sz val="11"/>
      <color theme="10"/>
      <name val="Calibri"/>
      <family val="2"/>
      <scheme val="minor"/>
    </font>
    <font>
      <b/>
      <sz val="10"/>
      <color rgb="FF000000"/>
      <name val="Calibri"/>
      <family val="2"/>
    </font>
    <font>
      <b/>
      <sz val="10.5"/>
      <color rgb="FF000000"/>
      <name val="Calibri"/>
      <family val="2"/>
    </font>
    <font>
      <sz val="10"/>
      <color rgb="FF000000"/>
      <name val="Calibri"/>
      <family val="2"/>
    </font>
    <font>
      <sz val="10.5"/>
      <color rgb="FF000000"/>
      <name val="Calibri"/>
      <family val="2"/>
    </font>
    <font>
      <sz val="12"/>
      <color rgb="FF000000"/>
      <name val="Calibri"/>
      <family val="2"/>
    </font>
    <font>
      <b/>
      <sz val="12"/>
      <color rgb="FF000000"/>
      <name val="Calibri"/>
      <family val="2"/>
    </font>
    <font>
      <b/>
      <sz val="16"/>
      <color rgb="FF000000"/>
      <name val="Calibri"/>
      <family val="2"/>
    </font>
    <font>
      <sz val="16"/>
      <color rgb="FF000000"/>
      <name val="Calibri"/>
      <family val="2"/>
    </font>
    <font>
      <sz val="12"/>
      <color rgb="FF000000"/>
      <name val="Calibri"/>
      <family val="2"/>
    </font>
    <font>
      <sz val="16"/>
      <color rgb="FF000000"/>
      <name val="Calibri"/>
      <family val="2"/>
    </font>
    <font>
      <sz val="18"/>
      <color rgb="FF000000"/>
      <name val="Gill Sans MT"/>
      <family val="2"/>
    </font>
    <font>
      <sz val="18"/>
      <color rgb="FFC00000"/>
      <name val="Gill Sans MT"/>
      <family val="2"/>
    </font>
    <font>
      <sz val="18"/>
      <color rgb="FF388EAF"/>
      <name val="Gill Sans MT"/>
      <family val="2"/>
    </font>
    <font>
      <sz val="18"/>
      <color rgb="FF7030A0"/>
      <name val="Gill Sans MT"/>
      <family val="2"/>
    </font>
    <font>
      <sz val="11"/>
      <color rgb="FF000000"/>
      <name val="Calibri"/>
      <family val="2"/>
    </font>
    <font>
      <sz val="8"/>
      <color theme="1"/>
      <name val="Calibri"/>
      <family val="2"/>
      <scheme val="minor"/>
    </font>
    <font>
      <sz val="8"/>
      <color rgb="FF000000"/>
      <name val="Gill Sans MT"/>
      <family val="2"/>
    </font>
    <font>
      <u/>
      <sz val="11"/>
      <color theme="1"/>
      <name val="Calibri"/>
      <family val="2"/>
      <scheme val="minor"/>
    </font>
    <font>
      <sz val="10"/>
      <color rgb="FF000000"/>
      <name val="Calibri"/>
      <family val="2"/>
    </font>
    <font>
      <sz val="10.5"/>
      <color rgb="FF000000"/>
      <name val="Calibri"/>
      <family val="2"/>
    </font>
    <font>
      <sz val="11"/>
      <color theme="8" tint="0.39997558519241921"/>
      <name val="Calibri"/>
      <family val="2"/>
      <scheme val="minor"/>
    </font>
    <font>
      <sz val="11"/>
      <color theme="4" tint="0.59999389629810485"/>
      <name val="Calibri"/>
      <family val="2"/>
      <scheme val="minor"/>
    </font>
    <font>
      <b/>
      <sz val="11"/>
      <color theme="4" tint="0.59999389629810485"/>
      <name val="Calibri"/>
      <family val="2"/>
      <scheme val="minor"/>
    </font>
    <font>
      <sz val="10"/>
      <color theme="4" tint="0.59999389629810485"/>
      <name val="Arial"/>
      <family val="2"/>
    </font>
    <font>
      <sz val="11"/>
      <name val="Calibri"/>
      <family val="2"/>
      <scheme val="minor"/>
    </font>
    <font>
      <b/>
      <sz val="10"/>
      <name val="Calibri"/>
      <family val="2"/>
      <scheme val="minor"/>
    </font>
    <font>
      <b/>
      <sz val="9"/>
      <color theme="4" tint="0.59999389629810485"/>
      <name val="Calibri"/>
      <family val="2"/>
      <scheme val="minor"/>
    </font>
    <font>
      <b/>
      <sz val="8"/>
      <color theme="4" tint="0.59999389629810485"/>
      <name val="Calibri"/>
      <family val="2"/>
      <scheme val="minor"/>
    </font>
  </fonts>
  <fills count="17">
    <fill>
      <patternFill patternType="none"/>
    </fill>
    <fill>
      <patternFill patternType="gray125"/>
    </fill>
    <fill>
      <patternFill patternType="solid">
        <fgColor rgb="FF5B9BD5"/>
        <bgColor indexed="64"/>
      </patternFill>
    </fill>
    <fill>
      <patternFill patternType="solid">
        <fgColor rgb="FFDEEAF6"/>
        <bgColor indexed="64"/>
      </patternFill>
    </fill>
    <fill>
      <patternFill patternType="solid">
        <fgColor rgb="FFED7D31"/>
        <bgColor indexed="64"/>
      </patternFill>
    </fill>
    <fill>
      <patternFill patternType="solid">
        <fgColor rgb="FFFCECE8"/>
        <bgColor indexed="64"/>
      </patternFill>
    </fill>
    <fill>
      <patternFill patternType="solid">
        <fgColor rgb="FFFFFFFF"/>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0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9CC2E5"/>
      </left>
      <right style="medium">
        <color rgb="FF9CC2E5"/>
      </right>
      <top/>
      <bottom style="medium">
        <color rgb="FF9CC2E5"/>
      </bottom>
      <diagonal/>
    </border>
    <border>
      <left/>
      <right style="medium">
        <color rgb="FF9CC2E5"/>
      </right>
      <top/>
      <bottom style="medium">
        <color rgb="FF9CC2E5"/>
      </bottom>
      <diagonal/>
    </border>
    <border>
      <left/>
      <right style="medium">
        <color rgb="FF9CC2E5"/>
      </right>
      <top/>
      <bottom/>
      <diagonal/>
    </border>
    <border>
      <left style="medium">
        <color rgb="FF9CC2E5"/>
      </left>
      <right style="medium">
        <color rgb="FF9CC2E5"/>
      </right>
      <top style="medium">
        <color rgb="FF9CC2E5"/>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ED7D31"/>
      </left>
      <right style="medium">
        <color rgb="FFED7D31"/>
      </right>
      <top style="medium">
        <color rgb="FFED7D31"/>
      </top>
      <bottom style="thick">
        <color rgb="FFED7D31"/>
      </bottom>
      <diagonal/>
    </border>
    <border>
      <left style="medium">
        <color rgb="FFED7D31"/>
      </left>
      <right style="medium">
        <color rgb="FFED7D31"/>
      </right>
      <top style="thick">
        <color rgb="FFED7D31"/>
      </top>
      <bottom style="medium">
        <color rgb="FFED7D31"/>
      </bottom>
      <diagonal/>
    </border>
    <border>
      <left style="medium">
        <color rgb="FFED7D31"/>
      </left>
      <right style="medium">
        <color rgb="FFED7D31"/>
      </right>
      <top style="medium">
        <color rgb="FFED7D31"/>
      </top>
      <bottom/>
      <diagonal/>
    </border>
    <border>
      <left style="medium">
        <color rgb="FFED7D31"/>
      </left>
      <right style="medium">
        <color rgb="FFED7D31"/>
      </right>
      <top/>
      <bottom/>
      <diagonal/>
    </border>
    <border>
      <left style="medium">
        <color rgb="FFED7D31"/>
      </left>
      <right style="medium">
        <color rgb="FFED7D31"/>
      </right>
      <top/>
      <bottom style="medium">
        <color rgb="FFED7D3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20" fillId="0" borderId="0" applyNumberFormat="0" applyFill="0" applyBorder="0" applyAlignment="0" applyProtection="0"/>
  </cellStyleXfs>
  <cellXfs count="164">
    <xf numFmtId="0" fontId="0" fillId="0" borderId="0" xfId="0"/>
    <xf numFmtId="0" fontId="9" fillId="0" borderId="0" xfId="0" applyFont="1"/>
    <xf numFmtId="0" fontId="0" fillId="0" borderId="1" xfId="0" applyBorder="1"/>
    <xf numFmtId="0" fontId="10" fillId="0" borderId="0" xfId="0" applyFont="1"/>
    <xf numFmtId="0" fontId="11" fillId="2" borderId="1" xfId="0" applyFont="1" applyFill="1" applyBorder="1" applyAlignment="1">
      <alignment vertical="center" wrapText="1"/>
    </xf>
    <xf numFmtId="0" fontId="11" fillId="2" borderId="11" xfId="0" applyFont="1" applyFill="1" applyBorder="1" applyAlignment="1">
      <alignment vertical="center" wrapText="1"/>
    </xf>
    <xf numFmtId="0" fontId="12" fillId="3" borderId="12" xfId="0" applyFont="1" applyFill="1" applyBorder="1" applyAlignment="1">
      <alignment vertical="center" wrapText="1"/>
    </xf>
    <xf numFmtId="0" fontId="13" fillId="3" borderId="13" xfId="0" applyFont="1" applyFill="1" applyBorder="1" applyAlignment="1">
      <alignment vertical="center" wrapText="1"/>
    </xf>
    <xf numFmtId="0" fontId="0" fillId="0" borderId="12" xfId="0" applyBorder="1" applyAlignment="1">
      <alignment vertical="center" wrapText="1"/>
    </xf>
    <xf numFmtId="0" fontId="14" fillId="0" borderId="12" xfId="0" applyFont="1" applyBorder="1" applyAlignment="1">
      <alignment vertical="center" wrapText="1"/>
    </xf>
    <xf numFmtId="0" fontId="0" fillId="0" borderId="13" xfId="0" applyBorder="1" applyAlignment="1">
      <alignment vertical="center" wrapText="1"/>
    </xf>
    <xf numFmtId="0" fontId="15" fillId="0" borderId="13" xfId="0" applyFont="1" applyBorder="1" applyAlignment="1">
      <alignment vertical="center" wrapText="1"/>
    </xf>
    <xf numFmtId="0" fontId="16" fillId="3" borderId="12" xfId="0" applyFont="1" applyFill="1" applyBorder="1" applyAlignment="1">
      <alignment vertical="center" wrapText="1"/>
    </xf>
    <xf numFmtId="0" fontId="17" fillId="3" borderId="13" xfId="0" applyFont="1" applyFill="1" applyBorder="1" applyAlignment="1">
      <alignment vertical="center" wrapText="1"/>
    </xf>
    <xf numFmtId="0" fontId="1" fillId="0" borderId="12" xfId="0" applyFont="1" applyBorder="1" applyAlignment="1">
      <alignment vertical="center" wrapText="1"/>
    </xf>
    <xf numFmtId="0" fontId="13" fillId="3" borderId="14" xfId="0" applyFont="1" applyFill="1" applyBorder="1" applyAlignment="1">
      <alignment vertical="center" wrapText="1"/>
    </xf>
    <xf numFmtId="0" fontId="19" fillId="3" borderId="13" xfId="0" applyFont="1" applyFill="1" applyBorder="1" applyAlignment="1">
      <alignment vertical="center" wrapText="1"/>
    </xf>
    <xf numFmtId="0" fontId="20" fillId="0" borderId="13" xfId="1" applyBorder="1" applyAlignment="1">
      <alignment vertical="center" wrapText="1"/>
    </xf>
    <xf numFmtId="0" fontId="0" fillId="0" borderId="0" xfId="0" applyAlignment="1">
      <alignment vertical="center"/>
    </xf>
    <xf numFmtId="0" fontId="15" fillId="0" borderId="15" xfId="0" applyFont="1" applyBorder="1" applyAlignment="1">
      <alignment vertical="center" wrapText="1"/>
    </xf>
    <xf numFmtId="0" fontId="15" fillId="0" borderId="12" xfId="0" applyFont="1" applyBorder="1" applyAlignment="1">
      <alignment vertical="center" wrapText="1"/>
    </xf>
    <xf numFmtId="0" fontId="1" fillId="0" borderId="15" xfId="0" applyFont="1" applyBorder="1" applyAlignment="1">
      <alignment vertical="center" wrapText="1"/>
    </xf>
    <xf numFmtId="0" fontId="1" fillId="0" borderId="0" xfId="0" applyFont="1"/>
    <xf numFmtId="0" fontId="18" fillId="0" borderId="0" xfId="0" applyFont="1"/>
    <xf numFmtId="0" fontId="0" fillId="0" borderId="15" xfId="0" applyBorder="1" applyAlignment="1">
      <alignment vertical="center" wrapText="1"/>
    </xf>
    <xf numFmtId="0" fontId="21" fillId="4" borderId="16" xfId="0" applyFont="1" applyFill="1" applyBorder="1" applyAlignment="1">
      <alignment horizontal="center" vertical="center" wrapText="1" readingOrder="1"/>
    </xf>
    <xf numFmtId="0" fontId="22" fillId="4" borderId="16" xfId="0" applyFont="1" applyFill="1" applyBorder="1" applyAlignment="1">
      <alignment horizontal="center" vertical="center" wrapText="1" readingOrder="1"/>
    </xf>
    <xf numFmtId="0" fontId="23" fillId="5" borderId="16" xfId="0" applyFont="1" applyFill="1" applyBorder="1" applyAlignment="1">
      <alignment horizontal="center" vertical="center" wrapText="1" readingOrder="1"/>
    </xf>
    <xf numFmtId="0" fontId="24" fillId="5" borderId="16" xfId="0" applyFont="1" applyFill="1" applyBorder="1" applyAlignment="1">
      <alignment horizontal="center" vertical="center" wrapText="1" readingOrder="1"/>
    </xf>
    <xf numFmtId="0" fontId="25" fillId="6" borderId="17" xfId="0" applyFont="1" applyFill="1" applyBorder="1" applyAlignment="1">
      <alignment horizontal="center" vertical="center" wrapText="1" readingOrder="1"/>
    </xf>
    <xf numFmtId="0" fontId="25" fillId="6" borderId="18" xfId="0" applyFont="1" applyFill="1" applyBorder="1" applyAlignment="1">
      <alignment horizontal="center" vertical="center" wrapText="1" readingOrder="1"/>
    </xf>
    <xf numFmtId="0" fontId="25" fillId="6" borderId="19" xfId="0" applyFont="1" applyFill="1" applyBorder="1" applyAlignment="1">
      <alignment horizontal="center" vertical="center" wrapText="1" readingOrder="1"/>
    </xf>
    <xf numFmtId="0" fontId="0" fillId="6" borderId="19" xfId="0" applyFill="1" applyBorder="1" applyAlignment="1">
      <alignment horizontal="center" vertical="top" wrapText="1"/>
    </xf>
    <xf numFmtId="0" fontId="0" fillId="6" borderId="18" xfId="0" applyFill="1" applyBorder="1" applyAlignment="1">
      <alignment horizontal="center" vertical="top" wrapText="1"/>
    </xf>
    <xf numFmtId="0" fontId="26" fillId="0" borderId="20" xfId="0" applyFont="1" applyBorder="1" applyAlignment="1">
      <alignment horizontal="center" vertical="center" wrapText="1" readingOrder="1"/>
    </xf>
    <xf numFmtId="0" fontId="25" fillId="5" borderId="21" xfId="0" applyFont="1" applyFill="1" applyBorder="1" applyAlignment="1">
      <alignment horizontal="center" vertical="center" wrapText="1" readingOrder="1"/>
    </xf>
    <xf numFmtId="0" fontId="25" fillId="0" borderId="22" xfId="0" applyFont="1" applyBorder="1" applyAlignment="1">
      <alignment horizontal="center" vertical="center" wrapText="1" readingOrder="1"/>
    </xf>
    <xf numFmtId="0" fontId="25" fillId="0" borderId="23" xfId="0" applyFont="1" applyBorder="1" applyAlignment="1">
      <alignment horizontal="center" vertical="center" wrapText="1" readingOrder="1"/>
    </xf>
    <xf numFmtId="0" fontId="0" fillId="0" borderId="23" xfId="0" applyBorder="1" applyAlignment="1">
      <alignment horizontal="center" vertical="top" wrapText="1"/>
    </xf>
    <xf numFmtId="0" fontId="0" fillId="0" borderId="24" xfId="0" applyBorder="1" applyAlignment="1">
      <alignment horizontal="center" vertical="top" wrapText="1"/>
    </xf>
    <xf numFmtId="0" fontId="25" fillId="0" borderId="24" xfId="0" applyFont="1" applyBorder="1" applyAlignment="1">
      <alignment horizontal="center" vertical="center" wrapText="1" readingOrder="1"/>
    </xf>
    <xf numFmtId="0" fontId="27" fillId="0" borderId="20" xfId="0" applyFont="1" applyBorder="1" applyAlignment="1">
      <alignment horizontal="center" vertical="center" wrapText="1" readingOrder="1"/>
    </xf>
    <xf numFmtId="0" fontId="28" fillId="5" borderId="21" xfId="0" applyFont="1" applyFill="1" applyBorder="1" applyAlignment="1">
      <alignment horizontal="center" vertical="center" wrapText="1" readingOrder="1"/>
    </xf>
    <xf numFmtId="0" fontId="28" fillId="0" borderId="22" xfId="0" applyFont="1" applyBorder="1" applyAlignment="1">
      <alignment horizontal="center" vertical="center" wrapText="1" readingOrder="1"/>
    </xf>
    <xf numFmtId="0" fontId="28" fillId="0" borderId="23" xfId="0" applyFont="1" applyBorder="1" applyAlignment="1">
      <alignment horizontal="center" vertical="center" wrapText="1" readingOrder="1"/>
    </xf>
    <xf numFmtId="0" fontId="28" fillId="0" borderId="24" xfId="0" applyFont="1" applyBorder="1" applyAlignment="1">
      <alignment horizontal="center" vertical="center" wrapText="1" readingOrder="1"/>
    </xf>
    <xf numFmtId="0" fontId="28" fillId="7" borderId="22" xfId="0" applyFont="1" applyFill="1" applyBorder="1" applyAlignment="1">
      <alignment horizontal="center" vertical="center" wrapText="1" readingOrder="1"/>
    </xf>
    <xf numFmtId="0" fontId="28" fillId="7" borderId="23" xfId="0" applyFont="1" applyFill="1" applyBorder="1" applyAlignment="1">
      <alignment horizontal="center" vertical="center" wrapText="1" readingOrder="1"/>
    </xf>
    <xf numFmtId="0" fontId="28" fillId="8" borderId="23" xfId="0" applyFont="1" applyFill="1" applyBorder="1" applyAlignment="1">
      <alignment horizontal="center" vertical="center" wrapText="1" readingOrder="1"/>
    </xf>
    <xf numFmtId="0" fontId="28" fillId="8" borderId="24" xfId="0" applyFont="1" applyFill="1" applyBorder="1" applyAlignment="1">
      <alignment horizontal="center" vertical="center" wrapText="1" readingOrder="1"/>
    </xf>
    <xf numFmtId="0" fontId="28" fillId="9" borderId="22" xfId="0" applyFont="1" applyFill="1" applyBorder="1" applyAlignment="1">
      <alignment horizontal="center" vertical="center" wrapText="1" readingOrder="1"/>
    </xf>
    <xf numFmtId="0" fontId="28" fillId="9" borderId="23" xfId="0" applyFont="1" applyFill="1" applyBorder="1" applyAlignment="1">
      <alignment horizontal="center" vertical="center" wrapText="1" readingOrder="1"/>
    </xf>
    <xf numFmtId="0" fontId="28" fillId="10" borderId="22" xfId="0" applyFont="1" applyFill="1" applyBorder="1" applyAlignment="1">
      <alignment horizontal="center" vertical="center" wrapText="1" readingOrder="1"/>
    </xf>
    <xf numFmtId="0" fontId="28" fillId="10" borderId="23" xfId="0" applyFont="1" applyFill="1" applyBorder="1" applyAlignment="1">
      <alignment horizontal="center" vertical="center" wrapText="1" readingOrder="1"/>
    </xf>
    <xf numFmtId="0" fontId="28" fillId="11" borderId="22" xfId="0" applyFont="1" applyFill="1" applyBorder="1" applyAlignment="1">
      <alignment horizontal="center" vertical="center" wrapText="1" readingOrder="1"/>
    </xf>
    <xf numFmtId="0" fontId="28" fillId="11" borderId="23" xfId="0" applyFont="1" applyFill="1" applyBorder="1" applyAlignment="1">
      <alignment horizontal="center" vertical="center" wrapText="1" readingOrder="1"/>
    </xf>
    <xf numFmtId="0" fontId="25" fillId="7" borderId="22" xfId="0" applyFont="1" applyFill="1" applyBorder="1" applyAlignment="1">
      <alignment horizontal="center" vertical="center" wrapText="1" readingOrder="1"/>
    </xf>
    <xf numFmtId="0" fontId="25" fillId="7" borderId="23" xfId="0" applyFont="1" applyFill="1" applyBorder="1" applyAlignment="1">
      <alignment horizontal="center" vertical="center" wrapText="1" readingOrder="1"/>
    </xf>
    <xf numFmtId="0" fontId="25" fillId="8" borderId="22" xfId="0" applyFont="1" applyFill="1" applyBorder="1" applyAlignment="1">
      <alignment horizontal="center" vertical="center" wrapText="1" readingOrder="1"/>
    </xf>
    <xf numFmtId="0" fontId="25" fillId="8" borderId="23" xfId="0" applyFont="1" applyFill="1" applyBorder="1" applyAlignment="1">
      <alignment horizontal="center" vertical="center" wrapText="1" readingOrder="1"/>
    </xf>
    <xf numFmtId="0" fontId="25" fillId="9" borderId="22" xfId="0" applyFont="1" applyFill="1" applyBorder="1" applyAlignment="1">
      <alignment horizontal="center" vertical="center" wrapText="1" readingOrder="1"/>
    </xf>
    <xf numFmtId="0" fontId="25" fillId="9" borderId="23" xfId="0" applyFont="1" applyFill="1" applyBorder="1" applyAlignment="1">
      <alignment horizontal="center" vertical="center" wrapText="1" readingOrder="1"/>
    </xf>
    <xf numFmtId="0" fontId="25" fillId="10" borderId="22" xfId="0" applyFont="1" applyFill="1" applyBorder="1" applyAlignment="1">
      <alignment horizontal="center" vertical="center" wrapText="1" readingOrder="1"/>
    </xf>
    <xf numFmtId="0" fontId="25" fillId="10" borderId="23" xfId="0" applyFont="1" applyFill="1" applyBorder="1" applyAlignment="1">
      <alignment horizontal="center" vertical="center" wrapText="1" readingOrder="1"/>
    </xf>
    <xf numFmtId="0" fontId="29" fillId="10" borderId="24" xfId="0" applyFont="1" applyFill="1" applyBorder="1" applyAlignment="1">
      <alignment horizontal="center" vertical="center" wrapText="1" readingOrder="1"/>
    </xf>
    <xf numFmtId="0" fontId="25" fillId="11" borderId="22" xfId="0" applyFont="1" applyFill="1" applyBorder="1" applyAlignment="1">
      <alignment horizontal="center" vertical="center" wrapText="1" readingOrder="1"/>
    </xf>
    <xf numFmtId="0" fontId="25" fillId="11" borderId="23" xfId="0" applyFont="1" applyFill="1" applyBorder="1" applyAlignment="1">
      <alignment horizontal="center" vertical="center" wrapText="1" readingOrder="1"/>
    </xf>
    <xf numFmtId="0" fontId="25" fillId="7" borderId="17" xfId="0" applyFont="1" applyFill="1" applyBorder="1" applyAlignment="1">
      <alignment horizontal="center" vertical="center" wrapText="1" readingOrder="1"/>
    </xf>
    <xf numFmtId="0" fontId="25" fillId="7" borderId="18" xfId="0" applyFont="1" applyFill="1" applyBorder="1" applyAlignment="1">
      <alignment horizontal="center" vertical="center" wrapText="1" readingOrder="1"/>
    </xf>
    <xf numFmtId="0" fontId="25" fillId="8" borderId="17" xfId="0" applyFont="1" applyFill="1" applyBorder="1" applyAlignment="1">
      <alignment horizontal="center" vertical="center" wrapText="1" readingOrder="1"/>
    </xf>
    <xf numFmtId="0" fontId="25" fillId="8" borderId="18" xfId="0" applyFont="1" applyFill="1" applyBorder="1" applyAlignment="1">
      <alignment horizontal="center" vertical="center" wrapText="1" readingOrder="1"/>
    </xf>
    <xf numFmtId="0" fontId="25" fillId="9" borderId="17" xfId="0" applyFont="1" applyFill="1" applyBorder="1" applyAlignment="1">
      <alignment horizontal="center" vertical="center" wrapText="1" readingOrder="1"/>
    </xf>
    <xf numFmtId="0" fontId="25" fillId="9" borderId="18" xfId="0" applyFont="1" applyFill="1" applyBorder="1" applyAlignment="1">
      <alignment horizontal="center" vertical="center" wrapText="1" readingOrder="1"/>
    </xf>
    <xf numFmtId="0" fontId="25" fillId="10" borderId="17" xfId="0" applyFont="1" applyFill="1" applyBorder="1" applyAlignment="1">
      <alignment horizontal="center" vertical="center" wrapText="1" readingOrder="1"/>
    </xf>
    <xf numFmtId="0" fontId="25" fillId="10" borderId="18" xfId="0" applyFont="1" applyFill="1" applyBorder="1" applyAlignment="1">
      <alignment horizontal="center" vertical="center" wrapText="1" readingOrder="1"/>
    </xf>
    <xf numFmtId="0" fontId="25" fillId="11" borderId="17" xfId="0" applyFont="1" applyFill="1" applyBorder="1" applyAlignment="1">
      <alignment horizontal="center" vertical="center" wrapText="1" readingOrder="1"/>
    </xf>
    <xf numFmtId="0" fontId="25" fillId="11" borderId="18" xfId="0" applyFont="1" applyFill="1" applyBorder="1" applyAlignment="1">
      <alignment horizontal="center" vertical="center" wrapText="1" readingOrder="1"/>
    </xf>
    <xf numFmtId="0" fontId="25" fillId="12" borderId="17" xfId="0" applyFont="1" applyFill="1" applyBorder="1" applyAlignment="1">
      <alignment horizontal="center" vertical="center" wrapText="1" readingOrder="1"/>
    </xf>
    <xf numFmtId="0" fontId="25" fillId="12" borderId="18" xfId="0" applyFont="1" applyFill="1" applyBorder="1" applyAlignment="1">
      <alignment horizontal="center" vertical="center" wrapText="1" readingOrder="1"/>
    </xf>
    <xf numFmtId="0" fontId="25" fillId="12" borderId="19" xfId="0" applyFont="1" applyFill="1" applyBorder="1" applyAlignment="1">
      <alignment horizontal="center" vertical="center" wrapText="1" readingOrder="1"/>
    </xf>
    <xf numFmtId="0" fontId="30" fillId="8" borderId="22" xfId="0" applyFont="1" applyFill="1" applyBorder="1" applyAlignment="1">
      <alignment horizontal="center" vertical="center" wrapText="1" readingOrder="1"/>
    </xf>
    <xf numFmtId="0" fontId="0" fillId="13" borderId="0" xfId="0" applyFill="1"/>
    <xf numFmtId="0" fontId="18" fillId="13" borderId="0" xfId="0" applyFont="1" applyFill="1"/>
    <xf numFmtId="0" fontId="29" fillId="5" borderId="23" xfId="0" applyFont="1" applyFill="1" applyBorder="1" applyAlignment="1">
      <alignment horizontal="center" vertical="center" wrapText="1" readingOrder="1"/>
    </xf>
    <xf numFmtId="0" fontId="0" fillId="9" borderId="0" xfId="0" applyFill="1"/>
    <xf numFmtId="0" fontId="0" fillId="7" borderId="0" xfId="0" applyFill="1"/>
    <xf numFmtId="0" fontId="39" fillId="5" borderId="16" xfId="0" applyFont="1" applyFill="1" applyBorder="1" applyAlignment="1">
      <alignment horizontal="center" vertical="center" wrapText="1" readingOrder="1"/>
    </xf>
    <xf numFmtId="0" fontId="40" fillId="5" borderId="16" xfId="0" applyFont="1" applyFill="1" applyBorder="1" applyAlignment="1">
      <alignment horizontal="center" vertical="center" wrapText="1" readingOrder="1"/>
    </xf>
    <xf numFmtId="0" fontId="29" fillId="5" borderId="21" xfId="0" applyFont="1" applyFill="1" applyBorder="1" applyAlignment="1">
      <alignment horizontal="center" vertical="center" wrapText="1" readingOrder="1"/>
    </xf>
    <xf numFmtId="0" fontId="30" fillId="5" borderId="21" xfId="0" applyFont="1" applyFill="1" applyBorder="1" applyAlignment="1">
      <alignment horizontal="center" vertical="center" wrapText="1" readingOrder="1"/>
    </xf>
    <xf numFmtId="0" fontId="0" fillId="14" borderId="0" xfId="0" applyFill="1"/>
    <xf numFmtId="0" fontId="1" fillId="14" borderId="0" xfId="0" applyFont="1" applyFill="1" applyAlignment="1">
      <alignment horizontal="center" vertical="center"/>
    </xf>
    <xf numFmtId="0" fontId="41" fillId="15" borderId="0" xfId="0" applyFont="1" applyFill="1"/>
    <xf numFmtId="0" fontId="0" fillId="14" borderId="0" xfId="0" applyFill="1" applyAlignment="1">
      <alignment wrapText="1"/>
    </xf>
    <xf numFmtId="49" fontId="0" fillId="14" borderId="0" xfId="0" applyNumberFormat="1" applyFill="1"/>
    <xf numFmtId="0" fontId="0" fillId="14" borderId="25" xfId="0" applyFill="1" applyBorder="1"/>
    <xf numFmtId="0" fontId="36" fillId="14" borderId="25" xfId="0" applyFont="1" applyFill="1" applyBorder="1"/>
    <xf numFmtId="0" fontId="0" fillId="14" borderId="27" xfId="0" applyFill="1" applyBorder="1"/>
    <xf numFmtId="0" fontId="37" fillId="14" borderId="25" xfId="0" applyFont="1" applyFill="1" applyBorder="1" applyAlignment="1">
      <alignment horizontal="center" vertical="center" readingOrder="1"/>
    </xf>
    <xf numFmtId="0" fontId="0" fillId="14" borderId="26" xfId="0" applyFill="1" applyBorder="1"/>
    <xf numFmtId="0" fontId="31" fillId="14" borderId="25" xfId="0" applyFont="1" applyFill="1" applyBorder="1" applyAlignment="1">
      <alignment horizontal="center" vertical="center" readingOrder="1"/>
    </xf>
    <xf numFmtId="0" fontId="34" fillId="14" borderId="25" xfId="0" applyFont="1" applyFill="1" applyBorder="1" applyAlignment="1">
      <alignment horizontal="center" vertical="center" readingOrder="1"/>
    </xf>
    <xf numFmtId="0" fontId="33" fillId="14" borderId="25" xfId="0" applyFont="1" applyFill="1" applyBorder="1" applyAlignment="1">
      <alignment horizontal="center" vertical="center" readingOrder="1"/>
    </xf>
    <xf numFmtId="0" fontId="38" fillId="14" borderId="0" xfId="0" applyFont="1" applyFill="1"/>
    <xf numFmtId="0" fontId="32" fillId="14" borderId="25" xfId="0" applyFont="1" applyFill="1" applyBorder="1" applyAlignment="1">
      <alignment horizontal="center" vertical="center" readingOrder="1"/>
    </xf>
    <xf numFmtId="0" fontId="0" fillId="14" borderId="28" xfId="0" applyFill="1" applyBorder="1"/>
    <xf numFmtId="0" fontId="3" fillId="14" borderId="1" xfId="0" applyFont="1" applyFill="1" applyBorder="1" applyAlignment="1">
      <alignment wrapText="1"/>
    </xf>
    <xf numFmtId="0" fontId="0" fillId="14" borderId="1" xfId="0" applyFill="1" applyBorder="1" applyAlignment="1">
      <alignment horizontal="center" vertical="center"/>
    </xf>
    <xf numFmtId="0" fontId="4" fillId="14" borderId="1" xfId="0" applyFont="1" applyFill="1" applyBorder="1" applyAlignment="1">
      <alignment wrapText="1"/>
    </xf>
    <xf numFmtId="0" fontId="7" fillId="14" borderId="0" xfId="0" applyFont="1" applyFill="1" applyAlignment="1">
      <alignment horizontal="center"/>
    </xf>
    <xf numFmtId="0" fontId="6" fillId="14" borderId="0" xfId="0" applyFont="1" applyFill="1" applyAlignment="1">
      <alignment vertical="center"/>
    </xf>
    <xf numFmtId="49" fontId="0" fillId="14" borderId="0" xfId="0" applyNumberFormat="1" applyFill="1" applyAlignment="1">
      <alignment vertical="top"/>
    </xf>
    <xf numFmtId="0" fontId="41" fillId="14" borderId="0" xfId="0" applyFont="1" applyFill="1"/>
    <xf numFmtId="0" fontId="42" fillId="14" borderId="0" xfId="0" applyFont="1" applyFill="1"/>
    <xf numFmtId="0" fontId="43" fillId="14" borderId="0" xfId="0" applyFont="1" applyFill="1"/>
    <xf numFmtId="0" fontId="44" fillId="14" borderId="0" xfId="0" applyFont="1" applyFill="1"/>
    <xf numFmtId="0" fontId="45" fillId="14" borderId="0" xfId="0" applyFont="1" applyFill="1"/>
    <xf numFmtId="0" fontId="47" fillId="14" borderId="0" xfId="0" applyFont="1" applyFill="1" applyAlignment="1">
      <alignment wrapText="1"/>
    </xf>
    <xf numFmtId="0" fontId="42" fillId="14" borderId="0" xfId="0" applyFont="1" applyFill="1" applyAlignment="1">
      <alignment horizontal="center" vertical="center"/>
    </xf>
    <xf numFmtId="0" fontId="48" fillId="14" borderId="0" xfId="0" applyFont="1" applyFill="1" applyAlignment="1">
      <alignment wrapText="1"/>
    </xf>
    <xf numFmtId="0" fontId="42" fillId="15" borderId="0" xfId="0" applyFont="1" applyFill="1"/>
    <xf numFmtId="0" fontId="0" fillId="14" borderId="29" xfId="0" applyFill="1" applyBorder="1" applyAlignment="1">
      <alignment wrapText="1"/>
    </xf>
    <xf numFmtId="0" fontId="0" fillId="14" borderId="30" xfId="0" applyFill="1" applyBorder="1" applyAlignment="1">
      <alignment wrapText="1"/>
    </xf>
    <xf numFmtId="0" fontId="0" fillId="14" borderId="31" xfId="0" applyFill="1" applyBorder="1" applyAlignment="1">
      <alignment wrapText="1"/>
    </xf>
    <xf numFmtId="0" fontId="0" fillId="16" borderId="0" xfId="0" applyFill="1"/>
    <xf numFmtId="0" fontId="43" fillId="14" borderId="0" xfId="0" applyFont="1" applyFill="1" applyAlignment="1">
      <alignment horizontal="center"/>
    </xf>
    <xf numFmtId="0" fontId="44" fillId="14" borderId="0" xfId="0" applyFont="1" applyFill="1" applyAlignment="1">
      <alignment horizontal="center"/>
    </xf>
    <xf numFmtId="0" fontId="42" fillId="14" borderId="0" xfId="0" applyFont="1" applyFill="1" applyAlignment="1">
      <alignment horizontal="left" vertical="top" wrapText="1"/>
    </xf>
    <xf numFmtId="0" fontId="42" fillId="14" borderId="0" xfId="0" applyFont="1" applyFill="1" applyAlignment="1">
      <alignment horizontal="left" vertical="top"/>
    </xf>
    <xf numFmtId="0" fontId="42" fillId="14" borderId="0" xfId="0" applyFont="1" applyFill="1" applyAlignment="1">
      <alignment horizontal="center" wrapText="1"/>
    </xf>
    <xf numFmtId="0" fontId="42" fillId="14" borderId="0" xfId="0" applyFont="1" applyFill="1" applyAlignment="1">
      <alignment horizontal="left" wrapText="1"/>
    </xf>
    <xf numFmtId="0" fontId="42" fillId="14" borderId="0" xfId="0" applyFont="1" applyFill="1" applyAlignment="1">
      <alignment horizontal="left"/>
    </xf>
    <xf numFmtId="0" fontId="42" fillId="14" borderId="0" xfId="0" applyFont="1" applyFill="1" applyAlignment="1">
      <alignment horizontal="center"/>
    </xf>
    <xf numFmtId="0" fontId="1" fillId="14" borderId="0" xfId="0" applyFont="1" applyFill="1" applyAlignment="1">
      <alignment horizontal="center" vertical="center"/>
    </xf>
    <xf numFmtId="0" fontId="42" fillId="14" borderId="0" xfId="0" applyFont="1" applyFill="1" applyAlignment="1">
      <alignment horizontal="left" vertical="center" wrapText="1"/>
    </xf>
    <xf numFmtId="0" fontId="46" fillId="14" borderId="0" xfId="0" applyFont="1" applyFill="1" applyAlignment="1">
      <alignment horizontal="center" vertical="center" wrapText="1"/>
    </xf>
    <xf numFmtId="0" fontId="1" fillId="14" borderId="0" xfId="0" applyFont="1" applyFill="1" applyAlignment="1">
      <alignment horizontal="center" wrapText="1"/>
    </xf>
    <xf numFmtId="0" fontId="8" fillId="14" borderId="0" xfId="0" applyFont="1" applyFill="1" applyAlignment="1">
      <alignment horizontal="center" vertical="center"/>
    </xf>
    <xf numFmtId="0" fontId="0" fillId="14" borderId="10" xfId="0" applyFill="1" applyBorder="1" applyAlignment="1">
      <alignment vertical="center"/>
    </xf>
    <xf numFmtId="0" fontId="0" fillId="14" borderId="11" xfId="0" applyFill="1" applyBorder="1" applyAlignment="1">
      <alignment vertical="center"/>
    </xf>
    <xf numFmtId="0" fontId="0" fillId="14" borderId="2" xfId="0" applyFill="1" applyBorder="1" applyAlignment="1">
      <alignment horizontal="left" vertical="top" wrapText="1"/>
    </xf>
    <xf numFmtId="0" fontId="0" fillId="14" borderId="3" xfId="0" applyFill="1" applyBorder="1" applyAlignment="1">
      <alignment horizontal="left" vertical="top" wrapText="1"/>
    </xf>
    <xf numFmtId="0" fontId="0" fillId="14" borderId="4" xfId="0" applyFill="1" applyBorder="1" applyAlignment="1">
      <alignment horizontal="left" vertical="top" wrapText="1"/>
    </xf>
    <xf numFmtId="0" fontId="0" fillId="14" borderId="5" xfId="0" applyFill="1" applyBorder="1" applyAlignment="1">
      <alignment horizontal="left" vertical="top" wrapText="1"/>
    </xf>
    <xf numFmtId="0" fontId="0" fillId="14" borderId="0" xfId="0" applyFill="1" applyAlignment="1">
      <alignment horizontal="left" vertical="top" wrapText="1"/>
    </xf>
    <xf numFmtId="0" fontId="0" fillId="14" borderId="6" xfId="0" applyFill="1" applyBorder="1" applyAlignment="1">
      <alignment horizontal="left" vertical="top" wrapText="1"/>
    </xf>
    <xf numFmtId="0" fontId="0" fillId="14" borderId="7" xfId="0" applyFill="1" applyBorder="1" applyAlignment="1">
      <alignment horizontal="left" vertical="top" wrapText="1"/>
    </xf>
    <xf numFmtId="0" fontId="0" fillId="14" borderId="8" xfId="0" applyFill="1" applyBorder="1" applyAlignment="1">
      <alignment horizontal="left" vertical="top" wrapText="1"/>
    </xf>
    <xf numFmtId="0" fontId="0" fillId="14" borderId="9" xfId="0" applyFill="1" applyBorder="1" applyAlignment="1">
      <alignment horizontal="left" vertical="top" wrapText="1"/>
    </xf>
    <xf numFmtId="0" fontId="0" fillId="14" borderId="0" xfId="0" applyFill="1" applyAlignment="1">
      <alignment horizontal="center" wrapText="1"/>
    </xf>
    <xf numFmtId="0" fontId="1" fillId="14" borderId="0" xfId="0" applyFont="1" applyFill="1" applyAlignment="1">
      <alignment horizontal="center"/>
    </xf>
    <xf numFmtId="0" fontId="2" fillId="14" borderId="0" xfId="0" applyFont="1" applyFill="1" applyAlignment="1">
      <alignment horizontal="center"/>
    </xf>
    <xf numFmtId="49" fontId="45" fillId="14" borderId="0" xfId="0" applyNumberFormat="1" applyFont="1" applyFill="1" applyAlignment="1">
      <alignment horizontal="left" vertical="top" wrapText="1"/>
    </xf>
    <xf numFmtId="49" fontId="42" fillId="14" borderId="0" xfId="0" applyNumberFormat="1" applyFont="1" applyFill="1" applyAlignment="1">
      <alignment vertical="center"/>
    </xf>
    <xf numFmtId="0" fontId="42" fillId="14" borderId="0" xfId="0" applyFont="1" applyFill="1" applyAlignment="1">
      <alignment vertical="center"/>
    </xf>
    <xf numFmtId="0" fontId="0" fillId="0" borderId="0" xfId="0" applyAlignment="1">
      <alignment horizontal="center" vertical="center" wrapText="1"/>
    </xf>
    <xf numFmtId="0" fontId="12" fillId="3" borderId="15" xfId="0" applyFont="1" applyFill="1" applyBorder="1" applyAlignment="1">
      <alignment vertical="center" wrapText="1"/>
    </xf>
    <xf numFmtId="0" fontId="12" fillId="3" borderId="12" xfId="0" applyFont="1" applyFill="1" applyBorder="1" applyAlignment="1">
      <alignment vertical="center" wrapText="1"/>
    </xf>
    <xf numFmtId="0" fontId="17" fillId="3" borderId="15" xfId="0" applyFont="1" applyFill="1" applyBorder="1" applyAlignment="1">
      <alignment vertical="center" wrapText="1"/>
    </xf>
    <xf numFmtId="0" fontId="17" fillId="3" borderId="12" xfId="0" applyFont="1" applyFill="1" applyBorder="1" applyAlignment="1">
      <alignment vertical="center" wrapText="1"/>
    </xf>
    <xf numFmtId="0" fontId="16" fillId="3" borderId="15" xfId="0" applyFont="1" applyFill="1" applyBorder="1" applyAlignment="1">
      <alignment vertical="center" wrapText="1"/>
    </xf>
    <xf numFmtId="0" fontId="16" fillId="3" borderId="12" xfId="0" applyFont="1" applyFill="1" applyBorder="1" applyAlignment="1">
      <alignment vertical="center" wrapText="1"/>
    </xf>
    <xf numFmtId="0" fontId="13" fillId="3" borderId="15" xfId="0" applyFont="1" applyFill="1" applyBorder="1" applyAlignment="1">
      <alignment vertical="center" wrapText="1"/>
    </xf>
    <xf numFmtId="0" fontId="13" fillId="3" borderId="12"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FEFBCE"/>
      <color rgb="FFFEFFE5"/>
      <color rgb="FFFFEFD5"/>
      <color rgb="FFFFFCD5"/>
      <color rgb="FFA29600"/>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20-EC42-11CE-9E0D-00AA006002F3}" ax:persistence="persistStreamInit" r:id="rId1"/>
</file>

<file path=xl/activeX/activeX122.xml><?xml version="1.0" encoding="utf-8"?>
<ax:ocx xmlns:ax="http://schemas.microsoft.com/office/2006/activeX" xmlns:r="http://schemas.openxmlformats.org/officeDocument/2006/relationships" ax:classid="{8BD21D20-EC42-11CE-9E0D-00AA006002F3}" ax:persistence="persistStreamInit" r:id="rId1"/>
</file>

<file path=xl/activeX/activeX123.xml><?xml version="1.0" encoding="utf-8"?>
<ax:ocx xmlns:ax="http://schemas.microsoft.com/office/2006/activeX" xmlns:r="http://schemas.openxmlformats.org/officeDocument/2006/relationships" ax:classid="{8BD21D2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2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2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2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2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60-EC42-11CE-9E0D-00AA006002F3}" ax:persistence="persistStreamInit" r:id="rId1"/>
</file>

<file path=xl/activeX/activeX148.xml><?xml version="1.0" encoding="utf-8"?>
<ax:ocx xmlns:ax="http://schemas.microsoft.com/office/2006/activeX" xmlns:r="http://schemas.openxmlformats.org/officeDocument/2006/relationships" ax:classid="{8BD21D60-EC42-11CE-9E0D-00AA006002F3}" ax:persistence="persistStreamInit" r:id="rId1"/>
</file>

<file path=xl/activeX/activeX149.xml><?xml version="1.0" encoding="utf-8"?>
<ax:ocx xmlns:ax="http://schemas.microsoft.com/office/2006/activeX" xmlns:r="http://schemas.openxmlformats.org/officeDocument/2006/relationships" ax:classid="{8BD21D6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20-EC42-11CE-9E0D-00AA006002F3}" ax:persistence="persistStreamInit" r:id="rId1"/>
</file>

<file path=xl/activeX/activeX151.xml><?xml version="1.0" encoding="utf-8"?>
<ax:ocx xmlns:ax="http://schemas.microsoft.com/office/2006/activeX" xmlns:r="http://schemas.openxmlformats.org/officeDocument/2006/relationships" ax:classid="{8BD21D20-EC42-11CE-9E0D-00AA006002F3}" ax:persistence="persistStreamInit" r:id="rId1"/>
</file>

<file path=xl/activeX/activeX152.xml><?xml version="1.0" encoding="utf-8"?>
<ax:ocx xmlns:ax="http://schemas.microsoft.com/office/2006/activeX" xmlns:r="http://schemas.openxmlformats.org/officeDocument/2006/relationships" ax:classid="{8BD21D20-EC42-11CE-9E0D-00AA006002F3}" ax:persistence="persistStreamInit" r:id="rId1"/>
</file>

<file path=xl/activeX/activeX153.xml><?xml version="1.0" encoding="utf-8"?>
<ax:ocx xmlns:ax="http://schemas.microsoft.com/office/2006/activeX" xmlns:r="http://schemas.openxmlformats.org/officeDocument/2006/relationships" ax:classid="{8BD21D60-EC42-11CE-9E0D-00AA006002F3}" ax:persistence="persistStreamInit" r:id="rId1"/>
</file>

<file path=xl/activeX/activeX154.xml><?xml version="1.0" encoding="utf-8"?>
<ax:ocx xmlns:ax="http://schemas.microsoft.com/office/2006/activeX" xmlns:r="http://schemas.openxmlformats.org/officeDocument/2006/relationships" ax:classid="{8BD21D60-EC42-11CE-9E0D-00AA006002F3}" ax:persistence="persistStreamInit" r:id="rId1"/>
</file>

<file path=xl/activeX/activeX155.xml><?xml version="1.0" encoding="utf-8"?>
<ax:ocx xmlns:ax="http://schemas.microsoft.com/office/2006/activeX" xmlns:r="http://schemas.openxmlformats.org/officeDocument/2006/relationships" ax:classid="{8BD21D60-EC42-11CE-9E0D-00AA006002F3}" ax:persistence="persistStreamInit" r:id="rId1"/>
</file>

<file path=xl/activeX/activeX156.xml><?xml version="1.0" encoding="utf-8"?>
<ax:ocx xmlns:ax="http://schemas.microsoft.com/office/2006/activeX" xmlns:r="http://schemas.openxmlformats.org/officeDocument/2006/relationships" ax:classid="{8BD21D20-EC42-11CE-9E0D-00AA006002F3}" ax:persistence="persistStreamInit" r:id="rId1"/>
</file>

<file path=xl/activeX/activeX157.xml><?xml version="1.0" encoding="utf-8"?>
<ax:ocx xmlns:ax="http://schemas.microsoft.com/office/2006/activeX" xmlns:r="http://schemas.openxmlformats.org/officeDocument/2006/relationships" ax:classid="{8BD21D60-EC42-11CE-9E0D-00AA006002F3}" ax:persistence="persistStreamInit" r:id="rId1"/>
</file>

<file path=xl/activeX/activeX158.xml><?xml version="1.0" encoding="utf-8"?>
<ax:ocx xmlns:ax="http://schemas.microsoft.com/office/2006/activeX" xmlns:r="http://schemas.openxmlformats.org/officeDocument/2006/relationships" ax:classid="{8BD21D6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6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2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2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2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20-EC42-11CE-9E0D-00AA006002F3}" ax:persistence="persistStreamInit" r:id="rId1"/>
</file>

<file path=xl/activeX/activeX82.xml><?xml version="1.0" encoding="utf-8"?>
<ax:ocx xmlns:ax="http://schemas.microsoft.com/office/2006/activeX" xmlns:r="http://schemas.openxmlformats.org/officeDocument/2006/relationships" ax:classid="{8BD21D2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28.emf"/><Relationship Id="rId18" Type="http://schemas.openxmlformats.org/officeDocument/2006/relationships/image" Target="../media/image33.emf"/><Relationship Id="rId26" Type="http://schemas.openxmlformats.org/officeDocument/2006/relationships/image" Target="../media/image42.emf"/><Relationship Id="rId3" Type="http://schemas.openxmlformats.org/officeDocument/2006/relationships/image" Target="../media/image21.emf"/><Relationship Id="rId21" Type="http://schemas.openxmlformats.org/officeDocument/2006/relationships/image" Target="../media/image37.emf"/><Relationship Id="rId7" Type="http://schemas.openxmlformats.org/officeDocument/2006/relationships/image" Target="../media/image17.emf"/><Relationship Id="rId12" Type="http://schemas.openxmlformats.org/officeDocument/2006/relationships/image" Target="../media/image27.emf"/><Relationship Id="rId17" Type="http://schemas.openxmlformats.org/officeDocument/2006/relationships/image" Target="../media/image32.emf"/><Relationship Id="rId25" Type="http://schemas.openxmlformats.org/officeDocument/2006/relationships/image" Target="../media/image41.emf"/><Relationship Id="rId33" Type="http://schemas.openxmlformats.org/officeDocument/2006/relationships/image" Target="../media/image34.emf"/><Relationship Id="rId2" Type="http://schemas.openxmlformats.org/officeDocument/2006/relationships/image" Target="../media/image16.emf"/><Relationship Id="rId16" Type="http://schemas.openxmlformats.org/officeDocument/2006/relationships/image" Target="../media/image31.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22.emf"/><Relationship Id="rId6" Type="http://schemas.openxmlformats.org/officeDocument/2006/relationships/image" Target="../media/image18.emf"/><Relationship Id="rId11" Type="http://schemas.openxmlformats.org/officeDocument/2006/relationships/image" Target="../media/image26.emf"/><Relationship Id="rId24" Type="http://schemas.openxmlformats.org/officeDocument/2006/relationships/image" Target="../media/image40.emf"/><Relationship Id="rId32" Type="http://schemas.openxmlformats.org/officeDocument/2006/relationships/image" Target="../media/image48.emf"/><Relationship Id="rId5" Type="http://schemas.openxmlformats.org/officeDocument/2006/relationships/image" Target="../media/image19.emf"/><Relationship Id="rId15" Type="http://schemas.openxmlformats.org/officeDocument/2006/relationships/image" Target="../media/image30.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5.emf"/><Relationship Id="rId19" Type="http://schemas.openxmlformats.org/officeDocument/2006/relationships/image" Target="../media/image35.emf"/><Relationship Id="rId31" Type="http://schemas.openxmlformats.org/officeDocument/2006/relationships/image" Target="../media/image47.emf"/><Relationship Id="rId4" Type="http://schemas.openxmlformats.org/officeDocument/2006/relationships/image" Target="../media/image20.emf"/><Relationship Id="rId9" Type="http://schemas.openxmlformats.org/officeDocument/2006/relationships/image" Target="../media/image24.emf"/><Relationship Id="rId14" Type="http://schemas.openxmlformats.org/officeDocument/2006/relationships/image" Target="../media/image29.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 Id="rId8"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63.emf"/><Relationship Id="rId13" Type="http://schemas.openxmlformats.org/officeDocument/2006/relationships/image" Target="../media/image58.emf"/><Relationship Id="rId18" Type="http://schemas.openxmlformats.org/officeDocument/2006/relationships/image" Target="../media/image53.emf"/><Relationship Id="rId3" Type="http://schemas.openxmlformats.org/officeDocument/2006/relationships/image" Target="../media/image68.emf"/><Relationship Id="rId21" Type="http://schemas.openxmlformats.org/officeDocument/2006/relationships/image" Target="../media/image50.emf"/><Relationship Id="rId7" Type="http://schemas.openxmlformats.org/officeDocument/2006/relationships/image" Target="../media/image64.emf"/><Relationship Id="rId12" Type="http://schemas.openxmlformats.org/officeDocument/2006/relationships/image" Target="../media/image59.emf"/><Relationship Id="rId17" Type="http://schemas.openxmlformats.org/officeDocument/2006/relationships/image" Target="../media/image54.emf"/><Relationship Id="rId25" Type="http://schemas.openxmlformats.org/officeDocument/2006/relationships/image" Target="../media/image73.emf"/><Relationship Id="rId2" Type="http://schemas.openxmlformats.org/officeDocument/2006/relationships/image" Target="../media/image69.emf"/><Relationship Id="rId16" Type="http://schemas.openxmlformats.org/officeDocument/2006/relationships/image" Target="../media/image55.emf"/><Relationship Id="rId20" Type="http://schemas.openxmlformats.org/officeDocument/2006/relationships/image" Target="../media/image51.emf"/><Relationship Id="rId1" Type="http://schemas.openxmlformats.org/officeDocument/2006/relationships/image" Target="../media/image70.emf"/><Relationship Id="rId6" Type="http://schemas.openxmlformats.org/officeDocument/2006/relationships/image" Target="../media/image65.emf"/><Relationship Id="rId11" Type="http://schemas.openxmlformats.org/officeDocument/2006/relationships/image" Target="../media/image60.emf"/><Relationship Id="rId24" Type="http://schemas.openxmlformats.org/officeDocument/2006/relationships/image" Target="../media/image72.emf"/><Relationship Id="rId5" Type="http://schemas.openxmlformats.org/officeDocument/2006/relationships/image" Target="../media/image66.emf"/><Relationship Id="rId15" Type="http://schemas.openxmlformats.org/officeDocument/2006/relationships/image" Target="../media/image56.emf"/><Relationship Id="rId23" Type="http://schemas.openxmlformats.org/officeDocument/2006/relationships/image" Target="../media/image71.emf"/><Relationship Id="rId10" Type="http://schemas.openxmlformats.org/officeDocument/2006/relationships/image" Target="../media/image61.emf"/><Relationship Id="rId19" Type="http://schemas.openxmlformats.org/officeDocument/2006/relationships/image" Target="../media/image52.emf"/><Relationship Id="rId4" Type="http://schemas.openxmlformats.org/officeDocument/2006/relationships/image" Target="../media/image67.emf"/><Relationship Id="rId9" Type="http://schemas.openxmlformats.org/officeDocument/2006/relationships/image" Target="../media/image62.emf"/><Relationship Id="rId14" Type="http://schemas.openxmlformats.org/officeDocument/2006/relationships/image" Target="../media/image57.emf"/><Relationship Id="rId22"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13" Type="http://schemas.openxmlformats.org/officeDocument/2006/relationships/image" Target="../media/image86.emf"/><Relationship Id="rId18" Type="http://schemas.openxmlformats.org/officeDocument/2006/relationships/image" Target="../media/image91.emf"/><Relationship Id="rId26" Type="http://schemas.openxmlformats.org/officeDocument/2006/relationships/image" Target="../media/image99.emf"/><Relationship Id="rId39" Type="http://schemas.openxmlformats.org/officeDocument/2006/relationships/image" Target="../media/image112.emf"/><Relationship Id="rId21" Type="http://schemas.openxmlformats.org/officeDocument/2006/relationships/image" Target="../media/image94.emf"/><Relationship Id="rId34" Type="http://schemas.openxmlformats.org/officeDocument/2006/relationships/image" Target="../media/image107.emf"/><Relationship Id="rId42" Type="http://schemas.openxmlformats.org/officeDocument/2006/relationships/image" Target="../media/image115.emf"/><Relationship Id="rId7" Type="http://schemas.openxmlformats.org/officeDocument/2006/relationships/image" Target="../media/image80.emf"/><Relationship Id="rId2" Type="http://schemas.openxmlformats.org/officeDocument/2006/relationships/image" Target="../media/image77.emf"/><Relationship Id="rId16" Type="http://schemas.openxmlformats.org/officeDocument/2006/relationships/image" Target="../media/image89.emf"/><Relationship Id="rId20" Type="http://schemas.openxmlformats.org/officeDocument/2006/relationships/image" Target="../media/image93.emf"/><Relationship Id="rId29" Type="http://schemas.openxmlformats.org/officeDocument/2006/relationships/image" Target="../media/image102.emf"/><Relationship Id="rId41" Type="http://schemas.openxmlformats.org/officeDocument/2006/relationships/image" Target="../media/image114.emf"/><Relationship Id="rId1" Type="http://schemas.openxmlformats.org/officeDocument/2006/relationships/image" Target="../media/image76.emf"/><Relationship Id="rId6" Type="http://schemas.openxmlformats.org/officeDocument/2006/relationships/image" Target="../media/image79.emf"/><Relationship Id="rId11" Type="http://schemas.openxmlformats.org/officeDocument/2006/relationships/image" Target="../media/image84.emf"/><Relationship Id="rId24" Type="http://schemas.openxmlformats.org/officeDocument/2006/relationships/image" Target="../media/image97.emf"/><Relationship Id="rId32" Type="http://schemas.openxmlformats.org/officeDocument/2006/relationships/image" Target="../media/image105.emf"/><Relationship Id="rId37" Type="http://schemas.openxmlformats.org/officeDocument/2006/relationships/image" Target="../media/image110.emf"/><Relationship Id="rId40" Type="http://schemas.openxmlformats.org/officeDocument/2006/relationships/image" Target="../media/image113.emf"/><Relationship Id="rId5" Type="http://schemas.openxmlformats.org/officeDocument/2006/relationships/image" Target="../media/image78.emf"/><Relationship Id="rId15" Type="http://schemas.openxmlformats.org/officeDocument/2006/relationships/image" Target="../media/image88.emf"/><Relationship Id="rId23" Type="http://schemas.openxmlformats.org/officeDocument/2006/relationships/image" Target="../media/image96.emf"/><Relationship Id="rId28" Type="http://schemas.openxmlformats.org/officeDocument/2006/relationships/image" Target="../media/image101.emf"/><Relationship Id="rId36" Type="http://schemas.openxmlformats.org/officeDocument/2006/relationships/image" Target="../media/image109.emf"/><Relationship Id="rId10" Type="http://schemas.openxmlformats.org/officeDocument/2006/relationships/image" Target="../media/image83.emf"/><Relationship Id="rId19" Type="http://schemas.openxmlformats.org/officeDocument/2006/relationships/image" Target="../media/image92.emf"/><Relationship Id="rId31" Type="http://schemas.openxmlformats.org/officeDocument/2006/relationships/image" Target="../media/image104.emf"/><Relationship Id="rId4" Type="http://schemas.openxmlformats.org/officeDocument/2006/relationships/image" Target="../media/image74.emf"/><Relationship Id="rId9" Type="http://schemas.openxmlformats.org/officeDocument/2006/relationships/image" Target="../media/image82.emf"/><Relationship Id="rId14" Type="http://schemas.openxmlformats.org/officeDocument/2006/relationships/image" Target="../media/image87.emf"/><Relationship Id="rId22" Type="http://schemas.openxmlformats.org/officeDocument/2006/relationships/image" Target="../media/image95.emf"/><Relationship Id="rId27" Type="http://schemas.openxmlformats.org/officeDocument/2006/relationships/image" Target="../media/image100.emf"/><Relationship Id="rId30" Type="http://schemas.openxmlformats.org/officeDocument/2006/relationships/image" Target="../media/image103.emf"/><Relationship Id="rId35" Type="http://schemas.openxmlformats.org/officeDocument/2006/relationships/image" Target="../media/image108.emf"/><Relationship Id="rId43" Type="http://schemas.openxmlformats.org/officeDocument/2006/relationships/image" Target="../media/image116.emf"/><Relationship Id="rId8" Type="http://schemas.openxmlformats.org/officeDocument/2006/relationships/image" Target="../media/image81.emf"/><Relationship Id="rId3" Type="http://schemas.openxmlformats.org/officeDocument/2006/relationships/image" Target="../media/image75.emf"/><Relationship Id="rId12" Type="http://schemas.openxmlformats.org/officeDocument/2006/relationships/image" Target="../media/image85.emf"/><Relationship Id="rId17" Type="http://schemas.openxmlformats.org/officeDocument/2006/relationships/image" Target="../media/image90.emf"/><Relationship Id="rId25" Type="http://schemas.openxmlformats.org/officeDocument/2006/relationships/image" Target="../media/image98.emf"/><Relationship Id="rId33" Type="http://schemas.openxmlformats.org/officeDocument/2006/relationships/image" Target="../media/image106.emf"/><Relationship Id="rId38" Type="http://schemas.openxmlformats.org/officeDocument/2006/relationships/image" Target="../media/image111.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24.emf"/><Relationship Id="rId3" Type="http://schemas.openxmlformats.org/officeDocument/2006/relationships/image" Target="../media/image119.emf"/><Relationship Id="rId7" Type="http://schemas.openxmlformats.org/officeDocument/2006/relationships/image" Target="../media/image123.emf"/><Relationship Id="rId2" Type="http://schemas.openxmlformats.org/officeDocument/2006/relationships/image" Target="../media/image118.emf"/><Relationship Id="rId1" Type="http://schemas.openxmlformats.org/officeDocument/2006/relationships/image" Target="../media/image117.emf"/><Relationship Id="rId6" Type="http://schemas.openxmlformats.org/officeDocument/2006/relationships/image" Target="../media/image122.emf"/><Relationship Id="rId5" Type="http://schemas.openxmlformats.org/officeDocument/2006/relationships/image" Target="../media/image121.emf"/><Relationship Id="rId4" Type="http://schemas.openxmlformats.org/officeDocument/2006/relationships/image" Target="../media/image120.emf"/><Relationship Id="rId9" Type="http://schemas.openxmlformats.org/officeDocument/2006/relationships/image" Target="../media/image125.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33.emf"/><Relationship Id="rId13" Type="http://schemas.openxmlformats.org/officeDocument/2006/relationships/image" Target="../media/image138.emf"/><Relationship Id="rId18" Type="http://schemas.openxmlformats.org/officeDocument/2006/relationships/image" Target="../media/image143.emf"/><Relationship Id="rId26" Type="http://schemas.openxmlformats.org/officeDocument/2006/relationships/image" Target="../media/image151.emf"/><Relationship Id="rId3" Type="http://schemas.openxmlformats.org/officeDocument/2006/relationships/image" Target="../media/image128.emf"/><Relationship Id="rId21" Type="http://schemas.openxmlformats.org/officeDocument/2006/relationships/image" Target="../media/image146.emf"/><Relationship Id="rId7" Type="http://schemas.openxmlformats.org/officeDocument/2006/relationships/image" Target="../media/image132.emf"/><Relationship Id="rId12" Type="http://schemas.openxmlformats.org/officeDocument/2006/relationships/image" Target="../media/image137.emf"/><Relationship Id="rId17" Type="http://schemas.openxmlformats.org/officeDocument/2006/relationships/image" Target="../media/image142.emf"/><Relationship Id="rId25" Type="http://schemas.openxmlformats.org/officeDocument/2006/relationships/image" Target="../media/image150.emf"/><Relationship Id="rId2" Type="http://schemas.openxmlformats.org/officeDocument/2006/relationships/image" Target="../media/image127.emf"/><Relationship Id="rId16" Type="http://schemas.openxmlformats.org/officeDocument/2006/relationships/image" Target="../media/image141.emf"/><Relationship Id="rId20" Type="http://schemas.openxmlformats.org/officeDocument/2006/relationships/image" Target="../media/image145.emf"/><Relationship Id="rId29" Type="http://schemas.openxmlformats.org/officeDocument/2006/relationships/image" Target="../media/image154.emf"/><Relationship Id="rId1" Type="http://schemas.openxmlformats.org/officeDocument/2006/relationships/image" Target="../media/image126.emf"/><Relationship Id="rId6" Type="http://schemas.openxmlformats.org/officeDocument/2006/relationships/image" Target="../media/image131.emf"/><Relationship Id="rId11" Type="http://schemas.openxmlformats.org/officeDocument/2006/relationships/image" Target="../media/image136.emf"/><Relationship Id="rId24" Type="http://schemas.openxmlformats.org/officeDocument/2006/relationships/image" Target="../media/image149.emf"/><Relationship Id="rId5" Type="http://schemas.openxmlformats.org/officeDocument/2006/relationships/image" Target="../media/image130.emf"/><Relationship Id="rId15" Type="http://schemas.openxmlformats.org/officeDocument/2006/relationships/image" Target="../media/image140.emf"/><Relationship Id="rId23" Type="http://schemas.openxmlformats.org/officeDocument/2006/relationships/image" Target="../media/image148.emf"/><Relationship Id="rId28" Type="http://schemas.openxmlformats.org/officeDocument/2006/relationships/image" Target="../media/image153.emf"/><Relationship Id="rId10" Type="http://schemas.openxmlformats.org/officeDocument/2006/relationships/image" Target="../media/image135.emf"/><Relationship Id="rId19" Type="http://schemas.openxmlformats.org/officeDocument/2006/relationships/image" Target="../media/image144.emf"/><Relationship Id="rId4" Type="http://schemas.openxmlformats.org/officeDocument/2006/relationships/image" Target="../media/image129.emf"/><Relationship Id="rId9" Type="http://schemas.openxmlformats.org/officeDocument/2006/relationships/image" Target="../media/image134.emf"/><Relationship Id="rId14" Type="http://schemas.openxmlformats.org/officeDocument/2006/relationships/image" Target="../media/image139.emf"/><Relationship Id="rId22" Type="http://schemas.openxmlformats.org/officeDocument/2006/relationships/image" Target="../media/image147.emf"/><Relationship Id="rId27" Type="http://schemas.openxmlformats.org/officeDocument/2006/relationships/image" Target="../media/image15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6.emf"/><Relationship Id="rId1" Type="http://schemas.openxmlformats.org/officeDocument/2006/relationships/image" Target="../media/image155.emf"/></Relationships>
</file>

<file path=xl/drawings/drawing1.xml><?xml version="1.0" encoding="utf-8"?>
<xdr:wsDr xmlns:xdr="http://schemas.openxmlformats.org/drawingml/2006/spreadsheetDrawing" xmlns:a="http://schemas.openxmlformats.org/drawingml/2006/main">
  <xdr:twoCellAnchor>
    <xdr:from>
      <xdr:col>9</xdr:col>
      <xdr:colOff>304800</xdr:colOff>
      <xdr:row>140</xdr:row>
      <xdr:rowOff>0</xdr:rowOff>
    </xdr:from>
    <xdr:to>
      <xdr:col>14</xdr:col>
      <xdr:colOff>7620</xdr:colOff>
      <xdr:row>149</xdr:row>
      <xdr:rowOff>60262</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3589020" y="33870900"/>
          <a:ext cx="2750820" cy="1706182"/>
        </a:xfrm>
        <a:prstGeom prst="rightArrow">
          <a:avLst/>
        </a:prstGeom>
        <a:ln/>
        <a:scene3d>
          <a:camera prst="orthographicFront"/>
          <a:lightRig rig="threePt" dir="t"/>
        </a:scene3d>
        <a:sp3d>
          <a:bevelT prst="slope"/>
        </a:sp3d>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GB" sz="1100"/>
            <a:t>You're</a:t>
          </a:r>
          <a:r>
            <a:rPr lang="en-GB" sz="1100" baseline="0"/>
            <a:t> done with this step!</a:t>
          </a:r>
        </a:p>
        <a:p>
          <a:r>
            <a:rPr lang="en-GB" sz="1100" baseline="0"/>
            <a:t>To proceed to the next step...</a:t>
          </a:r>
        </a:p>
        <a:p>
          <a:r>
            <a:rPr lang="en-GB" sz="1100" b="1" i="1" baseline="0"/>
            <a:t>click the sheet below entitled:</a:t>
          </a:r>
        </a:p>
        <a:p>
          <a:r>
            <a:rPr lang="en-GB" sz="1100" b="1" baseline="0"/>
            <a:t>2. Targeting your Primary ILO</a:t>
          </a:r>
        </a:p>
      </xdr:txBody>
    </xdr:sp>
    <xdr:clientData/>
  </xdr:twoCellAnchor>
  <xdr:twoCellAnchor>
    <xdr:from>
      <xdr:col>5</xdr:col>
      <xdr:colOff>1199484</xdr:colOff>
      <xdr:row>0</xdr:row>
      <xdr:rowOff>285838</xdr:rowOff>
    </xdr:from>
    <xdr:to>
      <xdr:col>38</xdr:col>
      <xdr:colOff>19540</xdr:colOff>
      <xdr:row>2</xdr:row>
      <xdr:rowOff>180730</xdr:rowOff>
    </xdr:to>
    <xdr:sp macro="" textlink="">
      <xdr:nvSpPr>
        <xdr:cNvPr id="5" name="Rectangle: Single Corner Rounded 4">
          <a:extLst>
            <a:ext uri="{FF2B5EF4-FFF2-40B4-BE49-F238E27FC236}">
              <a16:creationId xmlns:a16="http://schemas.microsoft.com/office/drawing/2014/main" id="{00000000-0008-0000-0000-000005000000}"/>
            </a:ext>
          </a:extLst>
        </xdr:cNvPr>
        <xdr:cNvSpPr/>
      </xdr:nvSpPr>
      <xdr:spPr>
        <a:xfrm>
          <a:off x="1199484" y="285838"/>
          <a:ext cx="6979318" cy="3652138"/>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Welcome to the Inclusive Constructive Alignment Tool (beta)</a:t>
          </a:r>
        </a:p>
        <a:p>
          <a:pPr eaLnBrk="1" fontAlgn="auto" latinLnBrk="0" hangingPunct="1"/>
          <a:endParaRPr lang="en-GB" sz="1600">
            <a:effectLst>
              <a:outerShdw blurRad="50800" dist="38100" algn="l" rotWithShape="0">
                <a:prstClr val="black">
                  <a:alpha val="40000"/>
                </a:prstClr>
              </a:outerShdw>
            </a:effectLst>
          </a:endParaRPr>
        </a:p>
        <a:p>
          <a:pPr eaLnBrk="1" fontAlgn="auto" latinLnBrk="0" hangingPunct="1"/>
          <a:r>
            <a:rPr lang="en-GB" sz="1600">
              <a:effectLst>
                <a:outerShdw blurRad="50800" dist="38100" algn="l" rotWithShape="0">
                  <a:prstClr val="black">
                    <a:alpha val="40000"/>
                  </a:prstClr>
                </a:outerShdw>
              </a:effectLst>
            </a:rPr>
            <a:t>By</a:t>
          </a:r>
          <a:r>
            <a:rPr lang="en-GB" sz="1600" baseline="0">
              <a:effectLst>
                <a:outerShdw blurRad="50800" dist="38100" algn="l" rotWithShape="0">
                  <a:prstClr val="black">
                    <a:alpha val="40000"/>
                  </a:prstClr>
                </a:outerShdw>
              </a:effectLst>
            </a:rPr>
            <a:t> answering the prompts in these 5 sheets, you'll be able to make a pedagogically informed decision about your assessment design, including: </a:t>
          </a:r>
        </a:p>
        <a:p>
          <a:pPr eaLnBrk="1" fontAlgn="auto" latinLnBrk="0" hangingPunct="1"/>
          <a:endParaRPr lang="en-GB" sz="1600" baseline="0">
            <a:effectLst>
              <a:outerShdw blurRad="50800" dist="38100" algn="l" rotWithShape="0">
                <a:prstClr val="black">
                  <a:alpha val="40000"/>
                </a:prstClr>
              </a:outerShdw>
            </a:effectLst>
          </a:endParaRPr>
        </a:p>
        <a:p>
          <a:pPr eaLnBrk="1" fontAlgn="auto" latinLnBrk="0" hangingPunct="1"/>
          <a:r>
            <a:rPr lang="en-GB" sz="1600" baseline="0">
              <a:effectLst>
                <a:outerShdw blurRad="50800" dist="38100" algn="l" rotWithShape="0">
                  <a:prstClr val="black">
                    <a:alpha val="40000"/>
                  </a:prstClr>
                </a:outerShdw>
              </a:effectLst>
            </a:rPr>
            <a:t>- what kind of assessment activity is most appropriate, and</a:t>
          </a:r>
        </a:p>
        <a:p>
          <a:pPr eaLnBrk="1" fontAlgn="auto" latinLnBrk="0" hangingPunct="1"/>
          <a:r>
            <a:rPr lang="en-GB" sz="1600" baseline="0">
              <a:effectLst>
                <a:outerShdw blurRad="50800" dist="38100" algn="l" rotWithShape="0">
                  <a:prstClr val="black">
                    <a:alpha val="40000"/>
                  </a:prstClr>
                </a:outerShdw>
              </a:effectLst>
            </a:rPr>
            <a:t>- how to use that activity to reduce exclusion in assessment design</a:t>
          </a:r>
        </a:p>
        <a:p>
          <a:pPr eaLnBrk="1" fontAlgn="auto" latinLnBrk="0" hangingPunct="1"/>
          <a:endParaRPr lang="en-GB" sz="1600" baseline="0">
            <a:effectLst>
              <a:outerShdw blurRad="50800" dist="38100" algn="l" rotWithShape="0">
                <a:prstClr val="black">
                  <a:alpha val="40000"/>
                </a:prstClr>
              </a:outerShdw>
            </a:effectLst>
          </a:endParaRPr>
        </a:p>
        <a:p>
          <a:pPr eaLnBrk="1" fontAlgn="auto" latinLnBrk="0" hangingPunct="1"/>
          <a:r>
            <a:rPr lang="en-GB" sz="1600" baseline="0">
              <a:effectLst>
                <a:outerShdw blurRad="50800" dist="38100" algn="l" rotWithShape="0">
                  <a:prstClr val="black">
                    <a:alpha val="40000"/>
                  </a:prstClr>
                </a:outerShdw>
              </a:effectLst>
            </a:rPr>
            <a:t>Answer the prompts by typing in the white boxes, and selecting the options and pulldown menus provided. You'll also find example answers already in place, to give you a better idea of how to answer the prompts most effectively. </a:t>
          </a:r>
        </a:p>
        <a:p>
          <a:pPr eaLnBrk="1" fontAlgn="auto" latinLnBrk="0" hangingPunct="1"/>
          <a:endParaRPr lang="en-GB" sz="1600" baseline="0">
            <a:effectLst>
              <a:outerShdw blurRad="50800" dist="38100" algn="l" rotWithShape="0">
                <a:prstClr val="black">
                  <a:alpha val="40000"/>
                </a:prstClr>
              </a:outerShdw>
            </a:effectLst>
          </a:endParaRPr>
        </a:p>
        <a:p>
          <a:pPr eaLnBrk="1" fontAlgn="auto" latinLnBrk="0" hangingPunct="1"/>
          <a:r>
            <a:rPr lang="en-GB" sz="1600" baseline="0">
              <a:effectLst>
                <a:outerShdw blurRad="50800" dist="38100" algn="l" rotWithShape="0">
                  <a:prstClr val="black">
                    <a:alpha val="40000"/>
                  </a:prstClr>
                </a:outerShdw>
              </a:effectLst>
            </a:rPr>
            <a:t>This is a beta, so improvements are ongoing and all feedback is welcome.</a:t>
          </a:r>
        </a:p>
        <a:p>
          <a:pPr eaLnBrk="1" fontAlgn="auto" latinLnBrk="0" hangingPunct="1"/>
          <a:endParaRPr lang="en-GB" sz="1600" baseline="0">
            <a:effectLst>
              <a:outerShdw blurRad="50800" dist="38100" algn="l" rotWithShape="0">
                <a:prstClr val="black">
                  <a:alpha val="40000"/>
                </a:prstClr>
              </a:outerShdw>
            </a:effectLst>
          </a:endParaRPr>
        </a:p>
        <a:p>
          <a:pPr eaLnBrk="1" fontAlgn="auto" latinLnBrk="0" hangingPunct="1"/>
          <a:r>
            <a:rPr lang="en-GB" sz="1600" baseline="0">
              <a:effectLst>
                <a:outerShdw blurRad="50800" dist="38100" algn="l" rotWithShape="0">
                  <a:prstClr val="black">
                    <a:alpha val="40000"/>
                  </a:prstClr>
                </a:outerShdw>
              </a:effectLst>
            </a:rPr>
            <a:t>Good luck!</a:t>
          </a:r>
        </a:p>
        <a:p>
          <a:pPr eaLnBrk="1" fontAlgn="auto" latinLnBrk="0" hangingPunct="1"/>
          <a:endParaRPr lang="en-GB" sz="1600">
            <a:effectLst>
              <a:outerShdw blurRad="50800" dist="38100" algn="l" rotWithShape="0">
                <a:prstClr val="black">
                  <a:alpha val="40000"/>
                </a:prstClr>
              </a:outerShdw>
            </a:effectLst>
          </a:endParaRPr>
        </a:p>
        <a:p>
          <a:pPr eaLnBrk="1" fontAlgn="auto" latinLnBrk="0" hangingPunct="1"/>
          <a:endParaRPr lang="en-GB" sz="1600">
            <a:effectLst>
              <a:outerShdw blurRad="50800" dist="38100" algn="l" rotWithShape="0">
                <a:prstClr val="black">
                  <a:alpha val="40000"/>
                </a:prstClr>
              </a:outerShdw>
            </a:effectLst>
          </a:endParaRPr>
        </a:p>
        <a:p>
          <a:pPr eaLnBrk="1" fontAlgn="auto" latinLnBrk="0" hangingPunct="1"/>
          <a:endParaRPr lang="en-GB" sz="1600">
            <a:effectLst/>
          </a:endParaRPr>
        </a:p>
        <a:p>
          <a:pPr algn="l"/>
          <a:endParaRPr lang="en-GB" sz="1100">
            <a:effectLst>
              <a:outerShdw blurRad="50800" dist="38100" algn="l" rotWithShape="0">
                <a:prstClr val="black">
                  <a:alpha val="40000"/>
                </a:prstClr>
              </a:outerShdw>
            </a:effectLst>
          </a:endParaRPr>
        </a:p>
      </xdr:txBody>
    </xdr:sp>
    <xdr:clientData fLocksWithSheet="0"/>
  </xdr:twoCellAnchor>
  <xdr:twoCellAnchor>
    <xdr:from>
      <xdr:col>5</xdr:col>
      <xdr:colOff>1219198</xdr:colOff>
      <xdr:row>112</xdr:row>
      <xdr:rowOff>96982</xdr:rowOff>
    </xdr:from>
    <xdr:to>
      <xdr:col>16</xdr:col>
      <xdr:colOff>512618</xdr:colOff>
      <xdr:row>140</xdr:row>
      <xdr:rowOff>110836</xdr:rowOff>
    </xdr:to>
    <xdr:sp macro="" textlink="">
      <xdr:nvSpPr>
        <xdr:cNvPr id="37" name="Rectangle: Single Corner Rounded 36" descr="Step 1.3 My Assessment Biography, cont'd&#10;&#10;">
          <a:extLst>
            <a:ext uri="{FF2B5EF4-FFF2-40B4-BE49-F238E27FC236}">
              <a16:creationId xmlns:a16="http://schemas.microsoft.com/office/drawing/2014/main" id="{00000000-0008-0000-0000-000025000000}"/>
            </a:ext>
          </a:extLst>
        </xdr:cNvPr>
        <xdr:cNvSpPr/>
      </xdr:nvSpPr>
      <xdr:spPr>
        <a:xfrm>
          <a:off x="1219198" y="24467127"/>
          <a:ext cx="6844147" cy="6192982"/>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1.3 My Assessment Biography, cont'd</a:t>
          </a:r>
          <a:endParaRPr lang="en-GB" sz="1600">
            <a:effectLst/>
          </a:endParaRPr>
        </a:p>
        <a:p>
          <a:pPr algn="l"/>
          <a:endParaRPr lang="en-GB" sz="1100">
            <a:effectLst>
              <a:outerShdw blurRad="50800" dist="38100" algn="l" rotWithShape="0">
                <a:prstClr val="black">
                  <a:alpha val="40000"/>
                </a:prstClr>
              </a:outerShdw>
            </a:effectLst>
          </a:endParaRPr>
        </a:p>
      </xdr:txBody>
    </xdr:sp>
    <xdr:clientData fLocksWithSheet="0"/>
  </xdr:twoCellAnchor>
  <xdr:twoCellAnchor>
    <xdr:from>
      <xdr:col>5</xdr:col>
      <xdr:colOff>1177635</xdr:colOff>
      <xdr:row>79</xdr:row>
      <xdr:rowOff>110837</xdr:rowOff>
    </xdr:from>
    <xdr:to>
      <xdr:col>16</xdr:col>
      <xdr:colOff>471055</xdr:colOff>
      <xdr:row>110</xdr:row>
      <xdr:rowOff>83129</xdr:rowOff>
    </xdr:to>
    <xdr:sp macro="" textlink="">
      <xdr:nvSpPr>
        <xdr:cNvPr id="36" name="Rectangle: Single Corner Rounded 35" descr="Step 1.2: My Assessment Biography, cont'd">
          <a:extLst>
            <a:ext uri="{FF2B5EF4-FFF2-40B4-BE49-F238E27FC236}">
              <a16:creationId xmlns:a16="http://schemas.microsoft.com/office/drawing/2014/main" id="{00000000-0008-0000-0000-000024000000}"/>
            </a:ext>
          </a:extLst>
        </xdr:cNvPr>
        <xdr:cNvSpPr/>
      </xdr:nvSpPr>
      <xdr:spPr>
        <a:xfrm>
          <a:off x="1177635" y="17151928"/>
          <a:ext cx="6844147" cy="6941128"/>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1.2: My Assessment Biography, cont'd</a:t>
          </a:r>
          <a:endParaRPr lang="en-GB" sz="1600">
            <a:effectLst/>
          </a:endParaRPr>
        </a:p>
        <a:p>
          <a:pPr algn="l"/>
          <a:endParaRPr lang="en-GB" sz="1100">
            <a:effectLst>
              <a:outerShdw blurRad="50800" dist="38100" algn="l" rotWithShape="0">
                <a:prstClr val="black">
                  <a:alpha val="40000"/>
                </a:prstClr>
              </a:outerShdw>
            </a:effectLst>
          </a:endParaRPr>
        </a:p>
      </xdr:txBody>
    </xdr:sp>
    <xdr:clientData fLocksWithSheet="0"/>
  </xdr:twoCellAnchor>
  <xdr:twoCellAnchor>
    <xdr:from>
      <xdr:col>5</xdr:col>
      <xdr:colOff>1205344</xdr:colOff>
      <xdr:row>18</xdr:row>
      <xdr:rowOff>374072</xdr:rowOff>
    </xdr:from>
    <xdr:to>
      <xdr:col>16</xdr:col>
      <xdr:colOff>498764</xdr:colOff>
      <xdr:row>78</xdr:row>
      <xdr:rowOff>124690</xdr:rowOff>
    </xdr:to>
    <xdr:sp macro="" textlink="">
      <xdr:nvSpPr>
        <xdr:cNvPr id="35" name="Rectangle: Single Corner Rounded 34" descr="Step 1.1: My Assessment Biography&#10;&#10;">
          <a:extLst>
            <a:ext uri="{FF2B5EF4-FFF2-40B4-BE49-F238E27FC236}">
              <a16:creationId xmlns:a16="http://schemas.microsoft.com/office/drawing/2014/main" id="{00000000-0008-0000-0000-000023000000}"/>
            </a:ext>
          </a:extLst>
        </xdr:cNvPr>
        <xdr:cNvSpPr/>
      </xdr:nvSpPr>
      <xdr:spPr>
        <a:xfrm>
          <a:off x="1205344" y="5167745"/>
          <a:ext cx="6844147" cy="11817927"/>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1.1: My Assessment Biography</a:t>
          </a:r>
          <a:endParaRPr lang="en-GB" sz="1600">
            <a:effectLst/>
          </a:endParaRPr>
        </a:p>
        <a:p>
          <a:pPr algn="l"/>
          <a:endParaRPr lang="en-GB" sz="1100">
            <a:effectLst>
              <a:outerShdw blurRad="50800" dist="38100" algn="l" rotWithShape="0">
                <a:prstClr val="black">
                  <a:alpha val="40000"/>
                </a:prstClr>
              </a:outerShdw>
            </a:effectLst>
          </a:endParaRPr>
        </a:p>
      </xdr:txBody>
    </xdr:sp>
    <xdr:clientData fLocksWithSheet="0"/>
  </xdr:twoCellAnchor>
  <xdr:twoCellAnchor>
    <xdr:from>
      <xdr:col>5</xdr:col>
      <xdr:colOff>1205344</xdr:colOff>
      <xdr:row>1</xdr:row>
      <xdr:rowOff>235526</xdr:rowOff>
    </xdr:from>
    <xdr:to>
      <xdr:col>38</xdr:col>
      <xdr:colOff>25400</xdr:colOff>
      <xdr:row>18</xdr:row>
      <xdr:rowOff>19049</xdr:rowOff>
    </xdr:to>
    <xdr:sp macro="" textlink="">
      <xdr:nvSpPr>
        <xdr:cNvPr id="4" name="Rectangle: Single Corner Rounded 3">
          <a:extLst>
            <a:ext uri="{FF2B5EF4-FFF2-40B4-BE49-F238E27FC236}">
              <a16:creationId xmlns:a16="http://schemas.microsoft.com/office/drawing/2014/main" id="{00000000-0008-0000-0000-000004000000}"/>
            </a:ext>
          </a:extLst>
        </xdr:cNvPr>
        <xdr:cNvSpPr/>
      </xdr:nvSpPr>
      <xdr:spPr>
        <a:xfrm>
          <a:off x="1205344" y="1194376"/>
          <a:ext cx="6979806" cy="3688773"/>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1: My Assessment Biography</a:t>
          </a:r>
          <a:endParaRPr lang="en-GB" sz="1600">
            <a:effectLst/>
          </a:endParaRPr>
        </a:p>
        <a:p>
          <a:pPr algn="l"/>
          <a:endParaRPr lang="en-GB" sz="1100">
            <a:effectLst>
              <a:outerShdw blurRad="50800" dist="38100" algn="l" rotWithShape="0">
                <a:prstClr val="black">
                  <a:alpha val="40000"/>
                </a:prstClr>
              </a:outerShdw>
            </a:effectLst>
          </a:endParaRPr>
        </a:p>
      </xdr:txBody>
    </xdr:sp>
    <xdr:clientData fLocksWithSheet="0"/>
  </xdr:twoCellAnchor>
  <xdr:twoCellAnchor>
    <xdr:from>
      <xdr:col>6</xdr:col>
      <xdr:colOff>326557</xdr:colOff>
      <xdr:row>1</xdr:row>
      <xdr:rowOff>864053</xdr:rowOff>
    </xdr:from>
    <xdr:to>
      <xdr:col>16</xdr:col>
      <xdr:colOff>41563</xdr:colOff>
      <xdr:row>16</xdr:row>
      <xdr:rowOff>25804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782521" y="4796517"/>
          <a:ext cx="5838221" cy="2692805"/>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rtl="0" eaLnBrk="1" latinLnBrk="0" hangingPunct="1"/>
          <a:r>
            <a:rPr lang="en-GB" sz="1400" b="0">
              <a:ln>
                <a:solidFill>
                  <a:sysClr val="windowText" lastClr="000000">
                    <a:alpha val="32000"/>
                  </a:sysClr>
                </a:solidFill>
              </a:ln>
              <a:solidFill>
                <a:schemeClr val="dk1"/>
              </a:solidFill>
              <a:effectLst/>
              <a:latin typeface="+mn-lt"/>
              <a:ea typeface="+mn-ea"/>
              <a:cs typeface="+mn-cs"/>
            </a:rPr>
            <a:t>Each prompt is best answered</a:t>
          </a:r>
          <a:r>
            <a:rPr lang="en-GB" sz="1400" b="0" baseline="0">
              <a:ln>
                <a:solidFill>
                  <a:sysClr val="windowText" lastClr="000000">
                    <a:alpha val="32000"/>
                  </a:sysClr>
                </a:solidFill>
              </a:ln>
              <a:solidFill>
                <a:schemeClr val="dk1"/>
              </a:solidFill>
              <a:effectLst/>
              <a:latin typeface="+mn-lt"/>
              <a:ea typeface="+mn-ea"/>
              <a:cs typeface="+mn-cs"/>
            </a:rPr>
            <a:t> with 1-3 sentences</a:t>
          </a:r>
        </a:p>
        <a:p>
          <a:pPr rtl="0" eaLnBrk="1" latinLnBrk="0" hangingPunct="1"/>
          <a:endParaRPr lang="en-GB" sz="1400" b="0">
            <a:ln>
              <a:solidFill>
                <a:sysClr val="windowText" lastClr="000000">
                  <a:alpha val="32000"/>
                </a:sysClr>
              </a:solidFill>
            </a:ln>
            <a:solidFill>
              <a:schemeClr val="dk1"/>
            </a:solidFill>
            <a:effectLst/>
            <a:latin typeface="+mn-lt"/>
            <a:ea typeface="+mn-ea"/>
            <a:cs typeface="+mn-cs"/>
          </a:endParaRPr>
        </a:p>
        <a:p>
          <a:pPr rtl="0" eaLnBrk="1" latinLnBrk="0" hangingPunct="1"/>
          <a:r>
            <a:rPr lang="en-GB" sz="1400" b="0">
              <a:ln>
                <a:solidFill>
                  <a:sysClr val="windowText" lastClr="000000">
                    <a:alpha val="32000"/>
                  </a:sysClr>
                </a:solidFill>
              </a:ln>
              <a:solidFill>
                <a:schemeClr val="dk1"/>
              </a:solidFill>
              <a:effectLst/>
              <a:latin typeface="+mn-lt"/>
              <a:ea typeface="+mn-ea"/>
              <a:cs typeface="+mn-cs"/>
            </a:rPr>
            <a:t>Pay attention to all 3 section headings, as each one requires you to look at your assessment from different points of view. </a:t>
          </a:r>
        </a:p>
        <a:p>
          <a:pPr rtl="0" eaLnBrk="1" latinLnBrk="0" hangingPunct="1"/>
          <a:endParaRPr lang="en-GB" sz="1400" b="0">
            <a:ln>
              <a:solidFill>
                <a:sysClr val="windowText" lastClr="000000">
                  <a:alpha val="32000"/>
                </a:sysClr>
              </a:solidFill>
            </a:ln>
            <a:effectLst/>
          </a:endParaRPr>
        </a:p>
        <a:p>
          <a:pPr rtl="0" eaLnBrk="1" latinLnBrk="0" hangingPunct="1"/>
          <a:r>
            <a:rPr lang="en-GB" sz="1400" b="0">
              <a:ln>
                <a:solidFill>
                  <a:sysClr val="windowText" lastClr="000000">
                    <a:alpha val="32000"/>
                  </a:sysClr>
                </a:solidFill>
              </a:ln>
              <a:solidFill>
                <a:schemeClr val="dk1"/>
              </a:solidFill>
              <a:effectLst/>
              <a:latin typeface="+mn-lt"/>
              <a:ea typeface="+mn-ea"/>
              <a:cs typeface="+mn-cs"/>
            </a:rPr>
            <a:t>Choose one of your own assessments to redesign</a:t>
          </a:r>
        </a:p>
        <a:p>
          <a:pPr rtl="0" eaLnBrk="1" latinLnBrk="0" hangingPunct="1"/>
          <a:endParaRPr lang="en-GB" sz="1400" b="0">
            <a:ln>
              <a:solidFill>
                <a:sysClr val="windowText" lastClr="000000">
                  <a:alpha val="32000"/>
                </a:sysClr>
              </a:solidFill>
            </a:ln>
            <a:solidFill>
              <a:schemeClr val="dk1"/>
            </a:solidFill>
            <a:effectLst/>
            <a:latin typeface="+mn-lt"/>
            <a:ea typeface="+mn-ea"/>
            <a:cs typeface="+mn-cs"/>
          </a:endParaRPr>
        </a:p>
        <a:p>
          <a:pPr rtl="0" eaLnBrk="1" latinLnBrk="0" hangingPunct="1"/>
          <a:r>
            <a:rPr lang="en-GB" sz="1400" b="0">
              <a:ln>
                <a:solidFill>
                  <a:sysClr val="windowText" lastClr="000000">
                    <a:alpha val="32000"/>
                  </a:sysClr>
                </a:solidFill>
              </a:ln>
              <a:solidFill>
                <a:schemeClr val="dk1"/>
              </a:solidFill>
              <a:effectLst/>
              <a:latin typeface="+mn-lt"/>
              <a:ea typeface="+mn-ea"/>
              <a:cs typeface="+mn-cs"/>
            </a:rPr>
            <a:t>Your responses should</a:t>
          </a:r>
          <a:r>
            <a:rPr lang="en-GB" sz="1400" b="0" baseline="0">
              <a:ln>
                <a:solidFill>
                  <a:sysClr val="windowText" lastClr="000000">
                    <a:alpha val="32000"/>
                  </a:sysClr>
                </a:solidFill>
              </a:ln>
              <a:solidFill>
                <a:schemeClr val="dk1"/>
              </a:solidFill>
              <a:effectLst/>
              <a:latin typeface="+mn-lt"/>
              <a:ea typeface="+mn-ea"/>
              <a:cs typeface="+mn-cs"/>
            </a:rPr>
            <a:t> reflect</a:t>
          </a:r>
          <a:r>
            <a:rPr lang="en-GB" sz="1400" b="0">
              <a:ln>
                <a:solidFill>
                  <a:sysClr val="windowText" lastClr="000000">
                    <a:alpha val="32000"/>
                  </a:sysClr>
                </a:solidFill>
              </a:ln>
              <a:solidFill>
                <a:schemeClr val="dk1"/>
              </a:solidFill>
              <a:effectLst/>
              <a:latin typeface="+mn-lt"/>
              <a:ea typeface="+mn-ea"/>
              <a:cs typeface="+mn-cs"/>
            </a:rPr>
            <a:t> student feedback where possible, but you</a:t>
          </a:r>
          <a:r>
            <a:rPr lang="en-GB" sz="1400" b="0" baseline="0">
              <a:ln>
                <a:solidFill>
                  <a:sysClr val="windowText" lastClr="000000">
                    <a:alpha val="32000"/>
                  </a:sysClr>
                </a:solidFill>
              </a:ln>
              <a:solidFill>
                <a:schemeClr val="dk1"/>
              </a:solidFill>
              <a:effectLst/>
              <a:latin typeface="+mn-lt"/>
              <a:ea typeface="+mn-ea"/>
              <a:cs typeface="+mn-cs"/>
            </a:rPr>
            <a:t> can also answer from memory.</a:t>
          </a:r>
        </a:p>
      </xdr:txBody>
    </xdr:sp>
    <xdr:clientData fLocksWithSheet="0"/>
  </xdr:twoCellAnchor>
  <xdr:twoCellAnchor>
    <xdr:from>
      <xdr:col>1</xdr:col>
      <xdr:colOff>1207770</xdr:colOff>
      <xdr:row>1</xdr:row>
      <xdr:rowOff>53340</xdr:rowOff>
    </xdr:from>
    <xdr:to>
      <xdr:col>4</xdr:col>
      <xdr:colOff>142875</xdr:colOff>
      <xdr:row>5</xdr:row>
      <xdr:rowOff>17145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817370" y="234315"/>
          <a:ext cx="2011680" cy="687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eaLnBrk="1" latinLnBrk="0" hangingPunct="1"/>
          <a:r>
            <a:rPr lang="en-GB" sz="1100">
              <a:solidFill>
                <a:schemeClr val="dk1"/>
              </a:solidFill>
              <a:effectLst/>
              <a:latin typeface="+mn-lt"/>
              <a:ea typeface="+mn-ea"/>
              <a:cs typeface="+mn-cs"/>
            </a:rPr>
            <a:t>My Assessment Biography</a:t>
          </a:r>
          <a:endParaRPr lang="en-GB" sz="1100"/>
        </a:p>
      </xdr:txBody>
    </xdr:sp>
    <xdr:clientData fLocksWithSheet="0"/>
  </xdr:twoCellAnchor>
  <xdr:twoCellAnchor>
    <xdr:from>
      <xdr:col>6</xdr:col>
      <xdr:colOff>233084</xdr:colOff>
      <xdr:row>23</xdr:row>
      <xdr:rowOff>35859</xdr:rowOff>
    </xdr:from>
    <xdr:to>
      <xdr:col>12</xdr:col>
      <xdr:colOff>38100</xdr:colOff>
      <xdr:row>25</xdr:row>
      <xdr:rowOff>165100</xdr:rowOff>
    </xdr:to>
    <xdr:sp macro="" textlink="$B$24">
      <xdr:nvSpPr>
        <xdr:cNvPr id="14" name="TextBox 13" descr="When does the assessment run? Where is it in the semester? Where in the programme?">
          <a:extLst>
            <a:ext uri="{FF2B5EF4-FFF2-40B4-BE49-F238E27FC236}">
              <a16:creationId xmlns:a16="http://schemas.microsoft.com/office/drawing/2014/main" id="{00000000-0008-0000-0000-00000E000000}"/>
            </a:ext>
          </a:extLst>
        </xdr:cNvPr>
        <xdr:cNvSpPr txBox="1"/>
      </xdr:nvSpPr>
      <xdr:spPr>
        <a:xfrm>
          <a:off x="1688767" y="9605528"/>
          <a:ext cx="3462616" cy="497103"/>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9318DC3B-EC16-4490-B9BC-4BDCBA1BB9DC}" type="TxLink">
            <a:rPr lang="en-US" sz="1100" b="0" i="0" u="none" strike="noStrike">
              <a:solidFill>
                <a:srgbClr val="000000"/>
              </a:solidFill>
              <a:latin typeface="Calibri"/>
              <a:cs typeface="Calibri"/>
            </a:rPr>
            <a:pPr/>
            <a:t>When does the assessment run? Where is it in the semester? Where in the programme?</a:t>
          </a:fld>
          <a:endParaRPr lang="en-GB" sz="1100"/>
        </a:p>
      </xdr:txBody>
    </xdr:sp>
    <xdr:clientData fLocksWithSheet="0"/>
  </xdr:twoCellAnchor>
  <xdr:twoCellAnchor>
    <xdr:from>
      <xdr:col>6</xdr:col>
      <xdr:colOff>233084</xdr:colOff>
      <xdr:row>19</xdr:row>
      <xdr:rowOff>53788</xdr:rowOff>
    </xdr:from>
    <xdr:to>
      <xdr:col>13</xdr:col>
      <xdr:colOff>207818</xdr:colOff>
      <xdr:row>20</xdr:row>
      <xdr:rowOff>180109</xdr:rowOff>
    </xdr:to>
    <xdr:sp macro="" textlink="$B$20">
      <xdr:nvSpPr>
        <xdr:cNvPr id="15" name="TextBox 14" descr="Title:Assessment Biography Part 1: Facts About your Assessment&#10;">
          <a:extLst>
            <a:ext uri="{FF2B5EF4-FFF2-40B4-BE49-F238E27FC236}">
              <a16:creationId xmlns:a16="http://schemas.microsoft.com/office/drawing/2014/main" id="{00000000-0008-0000-0000-00000F000000}"/>
            </a:ext>
          </a:extLst>
        </xdr:cNvPr>
        <xdr:cNvSpPr txBox="1"/>
      </xdr:nvSpPr>
      <xdr:spPr>
        <a:xfrm>
          <a:off x="5331557" y="3475861"/>
          <a:ext cx="4241934" cy="444975"/>
        </a:xfrm>
        <a:prstGeom prst="round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E93DC695-A3C0-4F0A-9662-36969E15C0AA}" type="TxLink">
            <a:rPr lang="en-US" sz="1100" b="1" i="0" u="none" strike="noStrike">
              <a:solidFill>
                <a:srgbClr val="000000"/>
              </a:solidFill>
              <a:latin typeface="Calibri"/>
              <a:cs typeface="Calibri"/>
            </a:rPr>
            <a:pPr/>
            <a:t>Assessment Biography Part 1: Facts About your Assessment</a:t>
          </a:fld>
          <a:endParaRPr lang="en-GB" sz="1100"/>
        </a:p>
      </xdr:txBody>
    </xdr:sp>
    <xdr:clientData fLocksWithSheet="0"/>
  </xdr:twoCellAnchor>
  <xdr:twoCellAnchor>
    <xdr:from>
      <xdr:col>6</xdr:col>
      <xdr:colOff>233084</xdr:colOff>
      <xdr:row>30</xdr:row>
      <xdr:rowOff>88900</xdr:rowOff>
    </xdr:from>
    <xdr:to>
      <xdr:col>11</xdr:col>
      <xdr:colOff>425084</xdr:colOff>
      <xdr:row>32</xdr:row>
      <xdr:rowOff>21185</xdr:rowOff>
    </xdr:to>
    <xdr:sp macro="" textlink="$B$31">
      <xdr:nvSpPr>
        <xdr:cNvPr id="16" name="TextBox 15" descr="What space does the assessment take place in? What is it like - how would you describe it?&#10;">
          <a:extLst>
            <a:ext uri="{FF2B5EF4-FFF2-40B4-BE49-F238E27FC236}">
              <a16:creationId xmlns:a16="http://schemas.microsoft.com/office/drawing/2014/main" id="{00000000-0008-0000-0000-000010000000}"/>
            </a:ext>
          </a:extLst>
        </xdr:cNvPr>
        <xdr:cNvSpPr txBox="1"/>
      </xdr:nvSpPr>
      <xdr:spPr>
        <a:xfrm>
          <a:off x="1687234" y="7969250"/>
          <a:ext cx="3240000" cy="491085"/>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27BB726B-9AF3-480F-8AE3-19FD2AF46B2A}" type="TxLink">
            <a:rPr lang="en-US" sz="1100" b="0" i="0" u="none" strike="noStrike">
              <a:solidFill>
                <a:srgbClr val="000000"/>
              </a:solidFill>
              <a:latin typeface="Calibri"/>
              <a:cs typeface="Calibri"/>
            </a:rPr>
            <a:pPr/>
            <a:t>What space does the assessment take place in? What is it like - how would you describe it?</a:t>
          </a:fld>
          <a:endParaRPr lang="en-GB" sz="1100"/>
        </a:p>
      </xdr:txBody>
    </xdr:sp>
    <xdr:clientData fLocksWithSheet="0"/>
  </xdr:twoCellAnchor>
  <xdr:twoCellAnchor>
    <xdr:from>
      <xdr:col>6</xdr:col>
      <xdr:colOff>233084</xdr:colOff>
      <xdr:row>36</xdr:row>
      <xdr:rowOff>123871</xdr:rowOff>
    </xdr:from>
    <xdr:to>
      <xdr:col>11</xdr:col>
      <xdr:colOff>425084</xdr:colOff>
      <xdr:row>39</xdr:row>
      <xdr:rowOff>38100</xdr:rowOff>
    </xdr:to>
    <xdr:sp macro="" textlink="$B$38">
      <xdr:nvSpPr>
        <xdr:cNvPr id="17" name="TextBox 16" descr="What materials and Technology do you and your students use on the assessment?&#10;">
          <a:extLst>
            <a:ext uri="{FF2B5EF4-FFF2-40B4-BE49-F238E27FC236}">
              <a16:creationId xmlns:a16="http://schemas.microsoft.com/office/drawing/2014/main" id="{00000000-0008-0000-0000-000011000000}"/>
            </a:ext>
          </a:extLst>
        </xdr:cNvPr>
        <xdr:cNvSpPr txBox="1"/>
      </xdr:nvSpPr>
      <xdr:spPr>
        <a:xfrm>
          <a:off x="1687234" y="9299621"/>
          <a:ext cx="3240000" cy="466679"/>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0" i="0" u="none" strike="noStrike">
              <a:solidFill>
                <a:srgbClr val="000000"/>
              </a:solidFill>
              <a:latin typeface="Calibri"/>
              <a:cs typeface="Calibri"/>
            </a:rPr>
            <a:t>What materials and Technology</a:t>
          </a:r>
          <a:r>
            <a:rPr lang="en-US" sz="1100" b="0" i="0" u="none" strike="noStrike" baseline="0">
              <a:solidFill>
                <a:srgbClr val="000000"/>
              </a:solidFill>
              <a:latin typeface="Calibri"/>
              <a:cs typeface="Calibri"/>
            </a:rPr>
            <a:t> do you and your students use on the assessment?</a:t>
          </a:r>
          <a:endParaRPr lang="en-GB" sz="1100"/>
        </a:p>
      </xdr:txBody>
    </xdr:sp>
    <xdr:clientData fLocksWithSheet="0"/>
  </xdr:twoCellAnchor>
  <xdr:twoCellAnchor>
    <xdr:from>
      <xdr:col>6</xdr:col>
      <xdr:colOff>233084</xdr:colOff>
      <xdr:row>43</xdr:row>
      <xdr:rowOff>152395</xdr:rowOff>
    </xdr:from>
    <xdr:to>
      <xdr:col>11</xdr:col>
      <xdr:colOff>425084</xdr:colOff>
      <xdr:row>46</xdr:row>
      <xdr:rowOff>48895</xdr:rowOff>
    </xdr:to>
    <xdr:sp macro="" textlink="$B$45">
      <xdr:nvSpPr>
        <xdr:cNvPr id="18" name="TextBox 17" descr="How many students do you have in your class?&#10;">
          <a:extLst>
            <a:ext uri="{FF2B5EF4-FFF2-40B4-BE49-F238E27FC236}">
              <a16:creationId xmlns:a16="http://schemas.microsoft.com/office/drawing/2014/main" id="{00000000-0008-0000-0000-000012000000}"/>
            </a:ext>
          </a:extLst>
        </xdr:cNvPr>
        <xdr:cNvSpPr txBox="1"/>
      </xdr:nvSpPr>
      <xdr:spPr>
        <a:xfrm>
          <a:off x="5331557" y="8395850"/>
          <a:ext cx="3240000" cy="450681"/>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0" i="0" u="none" strike="noStrike">
              <a:solidFill>
                <a:srgbClr val="000000"/>
              </a:solidFill>
              <a:latin typeface="Calibri"/>
              <a:cs typeface="Calibri"/>
            </a:rPr>
            <a:t>How many students do you have in your class?</a:t>
          </a:r>
          <a:endParaRPr lang="en-GB" sz="1100"/>
        </a:p>
      </xdr:txBody>
    </xdr:sp>
    <xdr:clientData fLocksWithSheet="0"/>
  </xdr:twoCellAnchor>
  <xdr:twoCellAnchor>
    <xdr:from>
      <xdr:col>6</xdr:col>
      <xdr:colOff>233084</xdr:colOff>
      <xdr:row>50</xdr:row>
      <xdr:rowOff>140171</xdr:rowOff>
    </xdr:from>
    <xdr:to>
      <xdr:col>11</xdr:col>
      <xdr:colOff>425084</xdr:colOff>
      <xdr:row>53</xdr:row>
      <xdr:rowOff>88900</xdr:rowOff>
    </xdr:to>
    <xdr:sp macro="" textlink="$B$52">
      <xdr:nvSpPr>
        <xdr:cNvPr id="19" name="TextBox 18" descr="Why does your assessment exist in this form? How did it come to be the way it is?&#10;">
          <a:extLst>
            <a:ext uri="{FF2B5EF4-FFF2-40B4-BE49-F238E27FC236}">
              <a16:creationId xmlns:a16="http://schemas.microsoft.com/office/drawing/2014/main" id="{00000000-0008-0000-0000-000013000000}"/>
            </a:ext>
          </a:extLst>
        </xdr:cNvPr>
        <xdr:cNvSpPr txBox="1"/>
      </xdr:nvSpPr>
      <xdr:spPr>
        <a:xfrm>
          <a:off x="1687234" y="11894021"/>
          <a:ext cx="3240000" cy="501179"/>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0" i="0" u="none" strike="noStrike">
              <a:solidFill>
                <a:srgbClr val="000000"/>
              </a:solidFill>
              <a:latin typeface="Calibri"/>
              <a:cs typeface="Calibri"/>
            </a:rPr>
            <a:t>Why does your assessment exist in this</a:t>
          </a:r>
          <a:r>
            <a:rPr lang="en-US" sz="1100" b="0" i="0" u="none" strike="noStrike" baseline="0">
              <a:solidFill>
                <a:srgbClr val="000000"/>
              </a:solidFill>
              <a:latin typeface="Calibri"/>
              <a:cs typeface="Calibri"/>
            </a:rPr>
            <a:t> form? How did it come to be the way it is?</a:t>
          </a:r>
          <a:endParaRPr lang="en-GB" sz="1100"/>
        </a:p>
      </xdr:txBody>
    </xdr:sp>
    <xdr:clientData fLocksWithSheet="0"/>
  </xdr:twoCellAnchor>
  <xdr:twoCellAnchor>
    <xdr:from>
      <xdr:col>6</xdr:col>
      <xdr:colOff>233084</xdr:colOff>
      <xdr:row>58</xdr:row>
      <xdr:rowOff>30966</xdr:rowOff>
    </xdr:from>
    <xdr:to>
      <xdr:col>11</xdr:col>
      <xdr:colOff>425084</xdr:colOff>
      <xdr:row>60</xdr:row>
      <xdr:rowOff>111649</xdr:rowOff>
    </xdr:to>
    <xdr:sp macro="" textlink="$B$59">
      <xdr:nvSpPr>
        <xdr:cNvPr id="20" name="TextBox 19" descr="What content is covered?">
          <a:extLst>
            <a:ext uri="{FF2B5EF4-FFF2-40B4-BE49-F238E27FC236}">
              <a16:creationId xmlns:a16="http://schemas.microsoft.com/office/drawing/2014/main" id="{00000000-0008-0000-0000-000014000000}"/>
            </a:ext>
          </a:extLst>
        </xdr:cNvPr>
        <xdr:cNvSpPr txBox="1"/>
      </xdr:nvSpPr>
      <xdr:spPr>
        <a:xfrm>
          <a:off x="5331557" y="11031475"/>
          <a:ext cx="3240000" cy="454756"/>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0" i="0" u="none" strike="noStrike">
              <a:solidFill>
                <a:srgbClr val="000000"/>
              </a:solidFill>
              <a:latin typeface="+mn-lt"/>
              <a:cs typeface="Calibri"/>
            </a:rPr>
            <a:t>What content is covered?</a:t>
          </a:r>
          <a:endParaRPr lang="en-GB" sz="1100"/>
        </a:p>
      </xdr:txBody>
    </xdr:sp>
    <xdr:clientData fLocksWithSheet="0"/>
  </xdr:twoCellAnchor>
  <xdr:twoCellAnchor>
    <xdr:from>
      <xdr:col>6</xdr:col>
      <xdr:colOff>233084</xdr:colOff>
      <xdr:row>65</xdr:row>
      <xdr:rowOff>64379</xdr:rowOff>
    </xdr:from>
    <xdr:to>
      <xdr:col>11</xdr:col>
      <xdr:colOff>425084</xdr:colOff>
      <xdr:row>67</xdr:row>
      <xdr:rowOff>145877</xdr:rowOff>
    </xdr:to>
    <xdr:sp macro="" textlink="$B$66">
      <xdr:nvSpPr>
        <xdr:cNvPr id="21" name="TextBox 20" descr="What is the assessment like?&#10;">
          <a:extLst>
            <a:ext uri="{FF2B5EF4-FFF2-40B4-BE49-F238E27FC236}">
              <a16:creationId xmlns:a16="http://schemas.microsoft.com/office/drawing/2014/main" id="{00000000-0008-0000-0000-000015000000}"/>
            </a:ext>
          </a:extLst>
        </xdr:cNvPr>
        <xdr:cNvSpPr txBox="1"/>
      </xdr:nvSpPr>
      <xdr:spPr>
        <a:xfrm>
          <a:off x="5331557" y="12353361"/>
          <a:ext cx="3240000" cy="455571"/>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CDF09FA4-1170-4DEB-A1C2-1CF060E2DED2}" type="TxLink">
            <a:rPr lang="en-US" sz="1100" b="0" i="0" u="none" strike="noStrike">
              <a:solidFill>
                <a:srgbClr val="000000"/>
              </a:solidFill>
              <a:latin typeface="Calibri"/>
              <a:cs typeface="Calibri"/>
            </a:rPr>
            <a:pPr/>
            <a:t>What is the assessment like?</a:t>
          </a:fld>
          <a:endParaRPr lang="en-GB" sz="1100"/>
        </a:p>
      </xdr:txBody>
    </xdr:sp>
    <xdr:clientData fLocksWithSheet="0"/>
  </xdr:twoCellAnchor>
  <xdr:twoCellAnchor>
    <xdr:from>
      <xdr:col>6</xdr:col>
      <xdr:colOff>233084</xdr:colOff>
      <xdr:row>70</xdr:row>
      <xdr:rowOff>400150</xdr:rowOff>
    </xdr:from>
    <xdr:to>
      <xdr:col>11</xdr:col>
      <xdr:colOff>425084</xdr:colOff>
      <xdr:row>73</xdr:row>
      <xdr:rowOff>107950</xdr:rowOff>
    </xdr:to>
    <xdr:sp macro="" textlink="$B$73">
      <xdr:nvSpPr>
        <xdr:cNvPr id="22" name="TextBox 21" descr="In an ideal world, what would you like the assessment to be?">
          <a:extLst>
            <a:ext uri="{FF2B5EF4-FFF2-40B4-BE49-F238E27FC236}">
              <a16:creationId xmlns:a16="http://schemas.microsoft.com/office/drawing/2014/main" id="{00000000-0008-0000-0000-000016000000}"/>
            </a:ext>
          </a:extLst>
        </xdr:cNvPr>
        <xdr:cNvSpPr txBox="1"/>
      </xdr:nvSpPr>
      <xdr:spPr>
        <a:xfrm>
          <a:off x="1687234" y="15837000"/>
          <a:ext cx="3240000" cy="501550"/>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0" i="0" u="none" strike="noStrike">
              <a:solidFill>
                <a:srgbClr val="000000"/>
              </a:solidFill>
              <a:latin typeface="+mn-lt"/>
              <a:cs typeface="Calibri"/>
            </a:rPr>
            <a:t>In an ideal world, what would you like the assessment to be?</a:t>
          </a:r>
          <a:endParaRPr lang="en-GB" sz="1100"/>
        </a:p>
      </xdr:txBody>
    </xdr:sp>
    <xdr:clientData fLocksWithSheet="0"/>
  </xdr:twoCellAnchor>
  <xdr:twoCellAnchor>
    <xdr:from>
      <xdr:col>6</xdr:col>
      <xdr:colOff>274648</xdr:colOff>
      <xdr:row>80</xdr:row>
      <xdr:rowOff>362662</xdr:rowOff>
    </xdr:from>
    <xdr:to>
      <xdr:col>11</xdr:col>
      <xdr:colOff>466648</xdr:colOff>
      <xdr:row>81</xdr:row>
      <xdr:rowOff>152400</xdr:rowOff>
    </xdr:to>
    <xdr:sp macro="" textlink="$B$81">
      <xdr:nvSpPr>
        <xdr:cNvPr id="23" name="TextBox 22" descr="TitleAssessment Biography Part 2: Reflections on Students and Assessment&#10;">
          <a:extLst>
            <a:ext uri="{FF2B5EF4-FFF2-40B4-BE49-F238E27FC236}">
              <a16:creationId xmlns:a16="http://schemas.microsoft.com/office/drawing/2014/main" id="{00000000-0008-0000-0000-000017000000}"/>
            </a:ext>
          </a:extLst>
        </xdr:cNvPr>
        <xdr:cNvSpPr txBox="1"/>
      </xdr:nvSpPr>
      <xdr:spPr>
        <a:xfrm>
          <a:off x="5373121" y="17791680"/>
          <a:ext cx="3240000" cy="662575"/>
        </a:xfrm>
        <a:prstGeom prst="round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21B20D7D-6EED-4A50-8672-4C965BD4DA4D}" type="TxLink">
            <a:rPr lang="en-US" sz="1100" b="1" i="0" u="none" strike="noStrike">
              <a:solidFill>
                <a:srgbClr val="000000"/>
              </a:solidFill>
              <a:latin typeface="Calibri"/>
              <a:cs typeface="Calibri"/>
            </a:rPr>
            <a:pPr/>
            <a:t>Assessment Biography Part 2: Reflections on Students and Assessment</a:t>
          </a:fld>
          <a:endParaRPr lang="en-GB" sz="1100"/>
        </a:p>
      </xdr:txBody>
    </xdr:sp>
    <xdr:clientData fLocksWithSheet="0"/>
  </xdr:twoCellAnchor>
  <xdr:twoCellAnchor>
    <xdr:from>
      <xdr:col>6</xdr:col>
      <xdr:colOff>233084</xdr:colOff>
      <xdr:row>83</xdr:row>
      <xdr:rowOff>98608</xdr:rowOff>
    </xdr:from>
    <xdr:to>
      <xdr:col>11</xdr:col>
      <xdr:colOff>425084</xdr:colOff>
      <xdr:row>86</xdr:row>
      <xdr:rowOff>76200</xdr:rowOff>
    </xdr:to>
    <xdr:sp macro="" textlink="$B$85">
      <xdr:nvSpPr>
        <xdr:cNvPr id="24" name="TextBox 23" descr="What do your students normally say about the assessment?&#10;">
          <a:extLst>
            <a:ext uri="{FF2B5EF4-FFF2-40B4-BE49-F238E27FC236}">
              <a16:creationId xmlns:a16="http://schemas.microsoft.com/office/drawing/2014/main" id="{00000000-0008-0000-0000-000018000000}"/>
            </a:ext>
          </a:extLst>
        </xdr:cNvPr>
        <xdr:cNvSpPr txBox="1"/>
      </xdr:nvSpPr>
      <xdr:spPr>
        <a:xfrm>
          <a:off x="1688504" y="21838468"/>
          <a:ext cx="3240000" cy="526232"/>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8A3DBFAA-3844-4DEB-BE21-F03DC5D8ACF9}" type="TxLink">
            <a:rPr lang="en-US" sz="1100" b="0" i="0" u="none" strike="noStrike">
              <a:solidFill>
                <a:srgbClr val="000000"/>
              </a:solidFill>
              <a:latin typeface="Calibri"/>
              <a:cs typeface="Calibri"/>
            </a:rPr>
            <a:pPr/>
            <a:t>What do your students normally say about the assessment?</a:t>
          </a:fld>
          <a:endParaRPr lang="en-GB" sz="1100"/>
        </a:p>
      </xdr:txBody>
    </xdr:sp>
    <xdr:clientData fLocksWithSheet="0"/>
  </xdr:twoCellAnchor>
  <xdr:twoCellAnchor>
    <xdr:from>
      <xdr:col>6</xdr:col>
      <xdr:colOff>233084</xdr:colOff>
      <xdr:row>90</xdr:row>
      <xdr:rowOff>136094</xdr:rowOff>
    </xdr:from>
    <xdr:to>
      <xdr:col>11</xdr:col>
      <xdr:colOff>425084</xdr:colOff>
      <xdr:row>92</xdr:row>
      <xdr:rowOff>36667</xdr:rowOff>
    </xdr:to>
    <xdr:sp macro="" textlink="$B$92">
      <xdr:nvSpPr>
        <xdr:cNvPr id="25" name="TextBox 24" descr="What is your students’ performance is typically like?&#10;">
          <a:extLst>
            <a:ext uri="{FF2B5EF4-FFF2-40B4-BE49-F238E27FC236}">
              <a16:creationId xmlns:a16="http://schemas.microsoft.com/office/drawing/2014/main" id="{00000000-0008-0000-0000-000019000000}"/>
            </a:ext>
          </a:extLst>
        </xdr:cNvPr>
        <xdr:cNvSpPr txBox="1"/>
      </xdr:nvSpPr>
      <xdr:spPr>
        <a:xfrm>
          <a:off x="5331557" y="17454276"/>
          <a:ext cx="3240000" cy="454755"/>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9C17C926-83AE-4F66-A54C-E4BCF944425E}" type="TxLink">
            <a:rPr lang="en-US" sz="1100" b="0" i="0" u="none" strike="noStrike">
              <a:solidFill>
                <a:srgbClr val="000000"/>
              </a:solidFill>
              <a:latin typeface="Calibri"/>
              <a:cs typeface="Calibri"/>
            </a:rPr>
            <a:pPr/>
            <a:t>What is your students’ performance is typically like?</a:t>
          </a:fld>
          <a:endParaRPr lang="en-GB" sz="1100"/>
        </a:p>
      </xdr:txBody>
    </xdr:sp>
    <xdr:clientData fLocksWithSheet="0"/>
  </xdr:twoCellAnchor>
  <xdr:twoCellAnchor>
    <xdr:from>
      <xdr:col>6</xdr:col>
      <xdr:colOff>233084</xdr:colOff>
      <xdr:row>97</xdr:row>
      <xdr:rowOff>4065</xdr:rowOff>
    </xdr:from>
    <xdr:to>
      <xdr:col>13</xdr:col>
      <xdr:colOff>82550</xdr:colOff>
      <xdr:row>98</xdr:row>
      <xdr:rowOff>279527</xdr:rowOff>
    </xdr:to>
    <xdr:sp macro="" textlink="$B$99">
      <xdr:nvSpPr>
        <xdr:cNvPr id="26" name="TextBox 25" descr="What problems have your students have had with the assessment? Is there a type of student that usually has a hard time?&#10;">
          <a:extLst>
            <a:ext uri="{FF2B5EF4-FFF2-40B4-BE49-F238E27FC236}">
              <a16:creationId xmlns:a16="http://schemas.microsoft.com/office/drawing/2014/main" id="{00000000-0008-0000-0000-00001A000000}"/>
            </a:ext>
          </a:extLst>
        </xdr:cNvPr>
        <xdr:cNvSpPr txBox="1"/>
      </xdr:nvSpPr>
      <xdr:spPr>
        <a:xfrm>
          <a:off x="1687234" y="21625815"/>
          <a:ext cx="4116666" cy="459612"/>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C4D70C7C-0E12-4D72-A56F-2ADC05332DA4}" type="TxLink">
            <a:rPr lang="en-US" sz="1100" b="0" i="0" u="none" strike="noStrike">
              <a:solidFill>
                <a:srgbClr val="000000"/>
              </a:solidFill>
              <a:latin typeface="Calibri"/>
              <a:cs typeface="Calibri"/>
            </a:rPr>
            <a:pPr/>
            <a:t>What problems have your students have had with the assessment? Is there a type of student that usually has a hard time?</a:t>
          </a:fld>
          <a:endParaRPr lang="en-GB" sz="1100"/>
        </a:p>
      </xdr:txBody>
    </xdr:sp>
    <xdr:clientData fLocksWithSheet="0"/>
  </xdr:twoCellAnchor>
  <xdr:twoCellAnchor>
    <xdr:from>
      <xdr:col>6</xdr:col>
      <xdr:colOff>233084</xdr:colOff>
      <xdr:row>103</xdr:row>
      <xdr:rowOff>21176</xdr:rowOff>
    </xdr:from>
    <xdr:to>
      <xdr:col>11</xdr:col>
      <xdr:colOff>425084</xdr:colOff>
      <xdr:row>105</xdr:row>
      <xdr:rowOff>146049</xdr:rowOff>
    </xdr:to>
    <xdr:sp macro="" textlink="$B$106">
      <xdr:nvSpPr>
        <xdr:cNvPr id="27" name="TextBox 26" descr="What do you think is the cause of all the answers you’ve given so far in this section?&#10;">
          <a:extLst>
            <a:ext uri="{FF2B5EF4-FFF2-40B4-BE49-F238E27FC236}">
              <a16:creationId xmlns:a16="http://schemas.microsoft.com/office/drawing/2014/main" id="{00000000-0008-0000-0000-00001B000000}"/>
            </a:ext>
          </a:extLst>
        </xdr:cNvPr>
        <xdr:cNvSpPr txBox="1"/>
      </xdr:nvSpPr>
      <xdr:spPr>
        <a:xfrm>
          <a:off x="1687234" y="22957376"/>
          <a:ext cx="3240000" cy="493173"/>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74EB7E45-1F43-4765-9D9F-165B27E958A3}" type="TxLink">
            <a:rPr lang="en-US" sz="1100" b="0" i="0" u="none" strike="noStrike">
              <a:solidFill>
                <a:srgbClr val="000000"/>
              </a:solidFill>
              <a:latin typeface="Calibri"/>
              <a:cs typeface="Calibri"/>
            </a:rPr>
            <a:pPr/>
            <a:t>What do you think is the cause of all the answers you’ve given so far in this section?</a:t>
          </a:fld>
          <a:endParaRPr lang="en-GB" sz="1100"/>
        </a:p>
      </xdr:txBody>
    </xdr:sp>
    <xdr:clientData fLocksWithSheet="0"/>
  </xdr:twoCellAnchor>
  <xdr:twoCellAnchor>
    <xdr:from>
      <xdr:col>6</xdr:col>
      <xdr:colOff>233084</xdr:colOff>
      <xdr:row>114</xdr:row>
      <xdr:rowOff>44451</xdr:rowOff>
    </xdr:from>
    <xdr:to>
      <xdr:col>11</xdr:col>
      <xdr:colOff>425084</xdr:colOff>
      <xdr:row>116</xdr:row>
      <xdr:rowOff>215971</xdr:rowOff>
    </xdr:to>
    <xdr:sp macro="" textlink="$B$113">
      <xdr:nvSpPr>
        <xdr:cNvPr id="28" name="TextBox 27" descr="Title: Assessment Biography Part 3: Assessment Design Constraints&#10;">
          <a:extLst>
            <a:ext uri="{FF2B5EF4-FFF2-40B4-BE49-F238E27FC236}">
              <a16:creationId xmlns:a16="http://schemas.microsoft.com/office/drawing/2014/main" id="{00000000-0008-0000-0000-00001C000000}"/>
            </a:ext>
          </a:extLst>
        </xdr:cNvPr>
        <xdr:cNvSpPr txBox="1"/>
      </xdr:nvSpPr>
      <xdr:spPr>
        <a:xfrm>
          <a:off x="1687234" y="25387301"/>
          <a:ext cx="3240000" cy="539820"/>
        </a:xfrm>
        <a:prstGeom prst="round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57129369-0C19-474D-A673-38B24B350A42}" type="TxLink">
            <a:rPr lang="en-US" sz="1100" b="1" i="0" u="none" strike="noStrike">
              <a:solidFill>
                <a:srgbClr val="000000"/>
              </a:solidFill>
              <a:latin typeface="Calibri"/>
              <a:cs typeface="Calibri"/>
            </a:rPr>
            <a:pPr/>
            <a:t>Assessment Biography Part 3: Assessment Design Constraints</a:t>
          </a:fld>
          <a:endParaRPr lang="en-GB" sz="1100"/>
        </a:p>
      </xdr:txBody>
    </xdr:sp>
    <xdr:clientData fLocksWithSheet="0"/>
  </xdr:twoCellAnchor>
  <xdr:twoCellAnchor>
    <xdr:from>
      <xdr:col>7</xdr:col>
      <xdr:colOff>52975</xdr:colOff>
      <xdr:row>116</xdr:row>
      <xdr:rowOff>166256</xdr:rowOff>
    </xdr:from>
    <xdr:to>
      <xdr:col>12</xdr:col>
      <xdr:colOff>244975</xdr:colOff>
      <xdr:row>117</xdr:row>
      <xdr:rowOff>171146</xdr:rowOff>
    </xdr:to>
    <xdr:sp macro="" textlink="$B$114">
      <xdr:nvSpPr>
        <xdr:cNvPr id="29" name="TextBox 28" descr="subtitle: What your assessment has to do for you and the students&#10;">
          <a:extLst>
            <a:ext uri="{FF2B5EF4-FFF2-40B4-BE49-F238E27FC236}">
              <a16:creationId xmlns:a16="http://schemas.microsoft.com/office/drawing/2014/main" id="{00000000-0008-0000-0000-00001D000000}"/>
            </a:ext>
          </a:extLst>
        </xdr:cNvPr>
        <xdr:cNvSpPr txBox="1"/>
      </xdr:nvSpPr>
      <xdr:spPr>
        <a:xfrm>
          <a:off x="5761048" y="23053965"/>
          <a:ext cx="3240000" cy="448236"/>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2DCBDBE1-EAAE-4B6C-B6B5-E769006A015F}" type="TxLink">
            <a:rPr lang="en-US" sz="1000" b="0" i="0" u="none" strike="noStrike">
              <a:solidFill>
                <a:srgbClr val="000000"/>
              </a:solidFill>
              <a:latin typeface="Arial"/>
              <a:cs typeface="Arial"/>
            </a:rPr>
            <a:pPr/>
            <a:t>What your assessment has to do for you and the students</a:t>
          </a:fld>
          <a:endParaRPr lang="en-GB" sz="1100"/>
        </a:p>
      </xdr:txBody>
    </xdr:sp>
    <xdr:clientData fLocksWithSheet="0"/>
  </xdr:twoCellAnchor>
  <xdr:twoCellAnchor>
    <xdr:from>
      <xdr:col>6</xdr:col>
      <xdr:colOff>233084</xdr:colOff>
      <xdr:row>118</xdr:row>
      <xdr:rowOff>146050</xdr:rowOff>
    </xdr:from>
    <xdr:to>
      <xdr:col>11</xdr:col>
      <xdr:colOff>590550</xdr:colOff>
      <xdr:row>122</xdr:row>
      <xdr:rowOff>93724</xdr:rowOff>
    </xdr:to>
    <xdr:sp macro="" textlink="$B$117">
      <xdr:nvSpPr>
        <xdr:cNvPr id="30" name="TextBox 29" descr="No matter what changes or new designs you make, what must remain the same about how the assessment currently supports the courses that follow? &#10;">
          <a:extLst>
            <a:ext uri="{FF2B5EF4-FFF2-40B4-BE49-F238E27FC236}">
              <a16:creationId xmlns:a16="http://schemas.microsoft.com/office/drawing/2014/main" id="{00000000-0008-0000-0000-00001E000000}"/>
            </a:ext>
          </a:extLst>
        </xdr:cNvPr>
        <xdr:cNvSpPr txBox="1"/>
      </xdr:nvSpPr>
      <xdr:spPr>
        <a:xfrm>
          <a:off x="1687234" y="26485850"/>
          <a:ext cx="3405466" cy="684274"/>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DC0DEEFD-FE17-4977-856D-212993316004}" type="TxLink">
            <a:rPr lang="en-US" sz="1100" b="0" i="0" u="none" strike="noStrike">
              <a:solidFill>
                <a:srgbClr val="000000"/>
              </a:solidFill>
              <a:latin typeface="Calibri"/>
              <a:cs typeface="Calibri"/>
            </a:rPr>
            <a:pPr/>
            <a:t>No matter what changes or new designs you make, what must remain the same about how the assessment currently supports the courses that follow? </a:t>
          </a:fld>
          <a:endParaRPr lang="en-GB" sz="1100"/>
        </a:p>
      </xdr:txBody>
    </xdr:sp>
    <xdr:clientData fLocksWithSheet="0"/>
  </xdr:twoCellAnchor>
  <xdr:twoCellAnchor>
    <xdr:from>
      <xdr:col>6</xdr:col>
      <xdr:colOff>233084</xdr:colOff>
      <xdr:row>125</xdr:row>
      <xdr:rowOff>38100</xdr:rowOff>
    </xdr:from>
    <xdr:to>
      <xdr:col>12</xdr:col>
      <xdr:colOff>349250</xdr:colOff>
      <xdr:row>129</xdr:row>
      <xdr:rowOff>19050</xdr:rowOff>
    </xdr:to>
    <xdr:sp macro="" textlink="$B$124">
      <xdr:nvSpPr>
        <xdr:cNvPr id="31" name="TextBox 30" descr="No matter what changes or new designs you make, what must remain when it comes to the time and related resources (i.e. assessment length, materials, or relevant texts)?&#10;">
          <a:extLst>
            <a:ext uri="{FF2B5EF4-FFF2-40B4-BE49-F238E27FC236}">
              <a16:creationId xmlns:a16="http://schemas.microsoft.com/office/drawing/2014/main" id="{00000000-0008-0000-0000-00001F000000}"/>
            </a:ext>
          </a:extLst>
        </xdr:cNvPr>
        <xdr:cNvSpPr txBox="1"/>
      </xdr:nvSpPr>
      <xdr:spPr>
        <a:xfrm>
          <a:off x="1687234" y="28105100"/>
          <a:ext cx="3773766" cy="717550"/>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B47E7EFF-1313-4620-8581-139895C8DB86}" type="TxLink">
            <a:rPr lang="en-US" sz="1100" b="0" i="0" u="none" strike="noStrike">
              <a:solidFill>
                <a:srgbClr val="000000"/>
              </a:solidFill>
              <a:latin typeface="Calibri"/>
              <a:cs typeface="Calibri"/>
            </a:rPr>
            <a:pPr/>
            <a:t>No matter what changes or new designs you make, what must remain when it comes to the time and related resources (i.e. assessment length, materials, or relevant texts)?</a:t>
          </a:fld>
          <a:endParaRPr lang="en-GB" sz="1100"/>
        </a:p>
      </xdr:txBody>
    </xdr:sp>
    <xdr:clientData fLocksWithSheet="0"/>
  </xdr:twoCellAnchor>
  <xdr:twoCellAnchor>
    <xdr:from>
      <xdr:col>6</xdr:col>
      <xdr:colOff>233084</xdr:colOff>
      <xdr:row>131</xdr:row>
      <xdr:rowOff>152400</xdr:rowOff>
    </xdr:from>
    <xdr:to>
      <xdr:col>11</xdr:col>
      <xdr:colOff>425084</xdr:colOff>
      <xdr:row>135</xdr:row>
      <xdr:rowOff>126999</xdr:rowOff>
    </xdr:to>
    <xdr:sp macro="" textlink="$B$131">
      <xdr:nvSpPr>
        <xdr:cNvPr id="32" name="TextBox 31" descr="No matter what changes you make, how does this assessment have to support or connect to your teaching goals for the semester?&#10;">
          <a:extLst>
            <a:ext uri="{FF2B5EF4-FFF2-40B4-BE49-F238E27FC236}">
              <a16:creationId xmlns:a16="http://schemas.microsoft.com/office/drawing/2014/main" id="{00000000-0008-0000-0000-000020000000}"/>
            </a:ext>
          </a:extLst>
        </xdr:cNvPr>
        <xdr:cNvSpPr txBox="1"/>
      </xdr:nvSpPr>
      <xdr:spPr>
        <a:xfrm>
          <a:off x="1687234" y="29533850"/>
          <a:ext cx="3240000" cy="711199"/>
        </a:xfrm>
        <a:prstGeom prst="round2Same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12215A69-C92F-41A0-96DF-4CF5D4E17D4B}" type="TxLink">
            <a:rPr lang="en-US" sz="1100" b="0" i="0" u="none" strike="noStrike">
              <a:solidFill>
                <a:srgbClr val="000000"/>
              </a:solidFill>
              <a:latin typeface="Calibri"/>
              <a:cs typeface="Calibri"/>
            </a:rPr>
            <a:pPr/>
            <a:t>No matter what changes you make, how does this assessment have to support or connect to your teaching goals for the semester?</a:t>
          </a:fld>
          <a:endParaRPr lang="en-GB" sz="1100"/>
        </a:p>
      </xdr:txBody>
    </xdr:sp>
    <xdr:clientData fLocksWithSheet="0"/>
  </xdr:twoCellAnchor>
  <xdr:twoCellAnchor>
    <xdr:from>
      <xdr:col>7</xdr:col>
      <xdr:colOff>129175</xdr:colOff>
      <xdr:row>80</xdr:row>
      <xdr:rowOff>855516</xdr:rowOff>
    </xdr:from>
    <xdr:to>
      <xdr:col>13</xdr:col>
      <xdr:colOff>27709</xdr:colOff>
      <xdr:row>82</xdr:row>
      <xdr:rowOff>83128</xdr:rowOff>
    </xdr:to>
    <xdr:sp macro="" textlink="$B$82">
      <xdr:nvSpPr>
        <xdr:cNvPr id="33" name="TextBox 32" descr="Reflecting on your expereince and dialogue with students&#10;">
          <a:extLst>
            <a:ext uri="{FF2B5EF4-FFF2-40B4-BE49-F238E27FC236}">
              <a16:creationId xmlns:a16="http://schemas.microsoft.com/office/drawing/2014/main" id="{00000000-0008-0000-0000-000021000000}"/>
            </a:ext>
          </a:extLst>
        </xdr:cNvPr>
        <xdr:cNvSpPr txBox="1"/>
      </xdr:nvSpPr>
      <xdr:spPr>
        <a:xfrm>
          <a:off x="5837248" y="18284534"/>
          <a:ext cx="3556134" cy="377539"/>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F9E4F96C-60E0-402A-B9D4-04BD5E91CA26}" type="TxLink">
            <a:rPr lang="en-US" sz="1000" b="0" i="0" u="none" strike="noStrike">
              <a:solidFill>
                <a:srgbClr val="000000"/>
              </a:solidFill>
              <a:latin typeface="Arial"/>
              <a:cs typeface="Arial"/>
            </a:rPr>
            <a:pPr/>
            <a:t>Reflecting on your expereince and dialogue with students</a:t>
          </a:fld>
          <a:endParaRPr lang="en-GB" sz="1100"/>
        </a:p>
      </xdr:txBody>
    </xdr:sp>
    <xdr:clientData fLocksWithSheet="0"/>
  </xdr:twoCellAnchor>
  <xdr:twoCellAnchor>
    <xdr:from>
      <xdr:col>8</xdr:col>
      <xdr:colOff>170739</xdr:colOff>
      <xdr:row>20</xdr:row>
      <xdr:rowOff>51953</xdr:rowOff>
    </xdr:from>
    <xdr:to>
      <xdr:col>13</xdr:col>
      <xdr:colOff>362739</xdr:colOff>
      <xdr:row>22</xdr:row>
      <xdr:rowOff>56843</xdr:rowOff>
    </xdr:to>
    <xdr:sp macro="" textlink="$B$21">
      <xdr:nvSpPr>
        <xdr:cNvPr id="34" name="TextBox 33" descr="Subtitle: Information and history about your assessment&#10;">
          <a:extLst>
            <a:ext uri="{FF2B5EF4-FFF2-40B4-BE49-F238E27FC236}">
              <a16:creationId xmlns:a16="http://schemas.microsoft.com/office/drawing/2014/main" id="{00000000-0008-0000-0000-000022000000}"/>
            </a:ext>
          </a:extLst>
        </xdr:cNvPr>
        <xdr:cNvSpPr txBox="1"/>
      </xdr:nvSpPr>
      <xdr:spPr>
        <a:xfrm>
          <a:off x="6488412" y="3792680"/>
          <a:ext cx="3240000" cy="448236"/>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C6A40AF9-F74A-4609-99E9-2B6E5DC3ADF9}" type="TxLink">
            <a:rPr lang="en-US" sz="1000" b="0" i="0" u="none" strike="noStrike">
              <a:solidFill>
                <a:srgbClr val="000000"/>
              </a:solidFill>
              <a:latin typeface="Arial"/>
              <a:cs typeface="Arial"/>
            </a:rPr>
            <a:pPr/>
            <a:t>Information and history about your assessment</a:t>
          </a:fld>
          <a:endParaRPr lang="en-GB" sz="1100"/>
        </a:p>
      </xdr:txBody>
    </xdr:sp>
    <xdr:clientData fLocksWithSheet="0"/>
  </xdr:twoCellAnchor>
  <xdr:twoCellAnchor editAs="oneCell">
    <xdr:from>
      <xdr:col>0</xdr:col>
      <xdr:colOff>0</xdr:colOff>
      <xdr:row>0</xdr:row>
      <xdr:rowOff>0</xdr:rowOff>
    </xdr:from>
    <xdr:to>
      <xdr:col>81</xdr:col>
      <xdr:colOff>266700</xdr:colOff>
      <xdr:row>206</xdr:row>
      <xdr:rowOff>0</xdr:rowOff>
    </xdr:to>
    <xdr:pic>
      <xdr:nvPicPr>
        <xdr:cNvPr id="6" name="Picture 5">
          <a:extLst>
            <a:ext uri="{FF2B5EF4-FFF2-40B4-BE49-F238E27FC236}">
              <a16:creationId xmlns:a16="http://schemas.microsoft.com/office/drawing/2014/main" id="{00000000-0008-0000-00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0"/>
          <a:extLst>
            <a:ext uri="{28A0092B-C50C-407E-A947-70E740481C1C}">
              <a14:useLocalDpi xmlns:a14="http://schemas.microsoft.com/office/drawing/2010/main" val="0"/>
            </a:ext>
          </a:extLst>
        </a:blip>
        <a:stretch>
          <a:fillRect/>
        </a:stretch>
      </xdr:blipFill>
      <xdr:spPr>
        <a:xfrm>
          <a:off x="0" y="0"/>
          <a:ext cx="34638343" cy="463622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mc:AlternateContent xmlns:mc="http://schemas.openxmlformats.org/markup-compatibility/2006">
    <mc:Choice xmlns:a14="http://schemas.microsoft.com/office/drawing/2010/main" Requires="a14">
      <xdr:twoCellAnchor editAs="oneCell">
        <xdr:from>
          <xdr:col>6</xdr:col>
          <xdr:colOff>228600</xdr:colOff>
          <xdr:row>46</xdr:row>
          <xdr:rowOff>22860</xdr:rowOff>
        </xdr:from>
        <xdr:to>
          <xdr:col>14</xdr:col>
          <xdr:colOff>411480</xdr:colOff>
          <xdr:row>50</xdr:row>
          <xdr:rowOff>60960</xdr:rowOff>
        </xdr:to>
        <xdr:sp macro="" textlink="">
          <xdr:nvSpPr>
            <xdr:cNvPr id="2049" name="TextBox1" descr="Enter your responses to the prompt above."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25</xdr:row>
          <xdr:rowOff>121920</xdr:rowOff>
        </xdr:from>
        <xdr:to>
          <xdr:col>14</xdr:col>
          <xdr:colOff>403860</xdr:colOff>
          <xdr:row>29</xdr:row>
          <xdr:rowOff>152400</xdr:rowOff>
        </xdr:to>
        <xdr:sp macro="" textlink="">
          <xdr:nvSpPr>
            <xdr:cNvPr id="2050" name="TextBox2" descr="Enter your responses to the prompt above."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31</xdr:row>
          <xdr:rowOff>160020</xdr:rowOff>
        </xdr:from>
        <xdr:to>
          <xdr:col>14</xdr:col>
          <xdr:colOff>403860</xdr:colOff>
          <xdr:row>36</xdr:row>
          <xdr:rowOff>15240</xdr:rowOff>
        </xdr:to>
        <xdr:sp macro="" textlink="">
          <xdr:nvSpPr>
            <xdr:cNvPr id="2051" name="TextBox3" descr="Enter your responses to the prompt above."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53</xdr:row>
          <xdr:rowOff>30480</xdr:rowOff>
        </xdr:from>
        <xdr:to>
          <xdr:col>14</xdr:col>
          <xdr:colOff>388620</xdr:colOff>
          <xdr:row>57</xdr:row>
          <xdr:rowOff>53340</xdr:rowOff>
        </xdr:to>
        <xdr:sp macro="" textlink="">
          <xdr:nvSpPr>
            <xdr:cNvPr id="2052" name="TextBox4" descr="Enter your responses to the prompt above."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73</xdr:row>
          <xdr:rowOff>60960</xdr:rowOff>
        </xdr:from>
        <xdr:to>
          <xdr:col>14</xdr:col>
          <xdr:colOff>403860</xdr:colOff>
          <xdr:row>77</xdr:row>
          <xdr:rowOff>91440</xdr:rowOff>
        </xdr:to>
        <xdr:sp macro="" textlink="">
          <xdr:nvSpPr>
            <xdr:cNvPr id="2053" name="TextBox5" descr="Enter your responses to the prompt above."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92</xdr:row>
          <xdr:rowOff>60960</xdr:rowOff>
        </xdr:from>
        <xdr:to>
          <xdr:col>14</xdr:col>
          <xdr:colOff>403860</xdr:colOff>
          <xdr:row>96</xdr:row>
          <xdr:rowOff>91440</xdr:rowOff>
        </xdr:to>
        <xdr:sp macro="" textlink="">
          <xdr:nvSpPr>
            <xdr:cNvPr id="2054" name="TextBox6" descr="Enter your responses to the prompt above."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86</xdr:row>
          <xdr:rowOff>7620</xdr:rowOff>
        </xdr:from>
        <xdr:to>
          <xdr:col>14</xdr:col>
          <xdr:colOff>403860</xdr:colOff>
          <xdr:row>90</xdr:row>
          <xdr:rowOff>45720</xdr:rowOff>
        </xdr:to>
        <xdr:sp macro="" textlink="">
          <xdr:nvSpPr>
            <xdr:cNvPr id="2055" name="TextBox7" descr="Enter your responses to the prompt above."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67</xdr:row>
          <xdr:rowOff>106680</xdr:rowOff>
        </xdr:from>
        <xdr:to>
          <xdr:col>14</xdr:col>
          <xdr:colOff>403860</xdr:colOff>
          <xdr:row>70</xdr:row>
          <xdr:rowOff>320040</xdr:rowOff>
        </xdr:to>
        <xdr:sp macro="" textlink="">
          <xdr:nvSpPr>
            <xdr:cNvPr id="2056" name="TextBox8" descr="Enter your responses to the prompt above."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60</xdr:row>
          <xdr:rowOff>91440</xdr:rowOff>
        </xdr:from>
        <xdr:to>
          <xdr:col>14</xdr:col>
          <xdr:colOff>403860</xdr:colOff>
          <xdr:row>64</xdr:row>
          <xdr:rowOff>121920</xdr:rowOff>
        </xdr:to>
        <xdr:sp macro="" textlink="">
          <xdr:nvSpPr>
            <xdr:cNvPr id="2057" name="TextBox9" descr="Enter your responses to the prompt above."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39</xdr:row>
          <xdr:rowOff>38100</xdr:rowOff>
        </xdr:from>
        <xdr:to>
          <xdr:col>14</xdr:col>
          <xdr:colOff>403860</xdr:colOff>
          <xdr:row>43</xdr:row>
          <xdr:rowOff>68580</xdr:rowOff>
        </xdr:to>
        <xdr:sp macro="" textlink="">
          <xdr:nvSpPr>
            <xdr:cNvPr id="2058" name="TextBox10" descr="Enter your responses to the prompt above."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98</xdr:row>
          <xdr:rowOff>274320</xdr:rowOff>
        </xdr:from>
        <xdr:to>
          <xdr:col>14</xdr:col>
          <xdr:colOff>403860</xdr:colOff>
          <xdr:row>102</xdr:row>
          <xdr:rowOff>83820</xdr:rowOff>
        </xdr:to>
        <xdr:sp macro="" textlink="">
          <xdr:nvSpPr>
            <xdr:cNvPr id="2059" name="TextBox11" descr="Enter your responses to the prompt above."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105</xdr:row>
          <xdr:rowOff>106680</xdr:rowOff>
        </xdr:from>
        <xdr:to>
          <xdr:col>14</xdr:col>
          <xdr:colOff>403860</xdr:colOff>
          <xdr:row>108</xdr:row>
          <xdr:rowOff>129540</xdr:rowOff>
        </xdr:to>
        <xdr:sp macro="" textlink="">
          <xdr:nvSpPr>
            <xdr:cNvPr id="2060" name="TextBox12" descr="Enter your responses to the prompt above."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122</xdr:row>
          <xdr:rowOff>83820</xdr:rowOff>
        </xdr:from>
        <xdr:to>
          <xdr:col>14</xdr:col>
          <xdr:colOff>403860</xdr:colOff>
          <xdr:row>124</xdr:row>
          <xdr:rowOff>30480</xdr:rowOff>
        </xdr:to>
        <xdr:sp macro="" textlink="">
          <xdr:nvSpPr>
            <xdr:cNvPr id="2061" name="TextBox13" descr="Enter your responses to the prompt above."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128</xdr:row>
          <xdr:rowOff>91440</xdr:rowOff>
        </xdr:from>
        <xdr:to>
          <xdr:col>14</xdr:col>
          <xdr:colOff>403860</xdr:colOff>
          <xdr:row>131</xdr:row>
          <xdr:rowOff>91440</xdr:rowOff>
        </xdr:to>
        <xdr:sp macro="" textlink="">
          <xdr:nvSpPr>
            <xdr:cNvPr id="2062" name="TextBox14" descr="Enter your responses to the prompt above."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135</xdr:row>
          <xdr:rowOff>22860</xdr:rowOff>
        </xdr:from>
        <xdr:to>
          <xdr:col>14</xdr:col>
          <xdr:colOff>403860</xdr:colOff>
          <xdr:row>139</xdr:row>
          <xdr:rowOff>53340</xdr:rowOff>
        </xdr:to>
        <xdr:sp macro="" textlink="">
          <xdr:nvSpPr>
            <xdr:cNvPr id="2063" name="TextBox15" descr="Enter your responses to the prompt above."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1338187</xdr:colOff>
      <xdr:row>79</xdr:row>
      <xdr:rowOff>573740</xdr:rowOff>
    </xdr:from>
    <xdr:to>
      <xdr:col>36</xdr:col>
      <xdr:colOff>105131</xdr:colOff>
      <xdr:row>187</xdr:row>
      <xdr:rowOff>-1</xdr:rowOff>
    </xdr:to>
    <xdr:sp macro="" textlink="">
      <xdr:nvSpPr>
        <xdr:cNvPr id="33" name="Rectangle: Single Corner Rounded 32">
          <a:extLst>
            <a:ext uri="{FF2B5EF4-FFF2-40B4-BE49-F238E27FC236}">
              <a16:creationId xmlns:a16="http://schemas.microsoft.com/office/drawing/2014/main" id="{00000000-0008-0000-0100-000021000000}"/>
            </a:ext>
          </a:extLst>
        </xdr:cNvPr>
        <xdr:cNvSpPr/>
      </xdr:nvSpPr>
      <xdr:spPr>
        <a:xfrm>
          <a:off x="1338187" y="14539122"/>
          <a:ext cx="6580908" cy="20097241"/>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2.1 Your</a:t>
          </a:r>
          <a:r>
            <a:rPr lang="en-GB" sz="1600" baseline="0">
              <a:effectLst>
                <a:outerShdw blurRad="50800" dist="38100" algn="l" rotWithShape="0">
                  <a:prstClr val="black">
                    <a:alpha val="40000"/>
                  </a:prstClr>
                </a:outerShdw>
              </a:effectLst>
            </a:rPr>
            <a:t> </a:t>
          </a:r>
          <a:r>
            <a:rPr lang="en-GB" sz="1600">
              <a:effectLst>
                <a:outerShdw blurRad="50800" dist="38100" algn="l" rotWithShape="0">
                  <a:prstClr val="black">
                    <a:alpha val="40000"/>
                  </a:prstClr>
                </a:outerShdw>
              </a:effectLst>
            </a:rPr>
            <a:t>Primary ILO: Challenging, Crucial,</a:t>
          </a:r>
          <a:r>
            <a:rPr lang="en-GB" sz="1600" baseline="0">
              <a:effectLst>
                <a:outerShdw blurRad="50800" dist="38100" algn="l" rotWithShape="0">
                  <a:prstClr val="black">
                    <a:alpha val="40000"/>
                  </a:prstClr>
                </a:outerShdw>
              </a:effectLst>
            </a:rPr>
            <a:t> or Both?</a:t>
          </a:r>
          <a:endParaRPr lang="en-GB" sz="1600">
            <a:effectLst/>
          </a:endParaRPr>
        </a:p>
        <a:p>
          <a:pPr algn="l"/>
          <a:endParaRPr lang="en-GB" sz="1100">
            <a:effectLst>
              <a:outerShdw blurRad="50800" dist="38100" algn="l" rotWithShape="0">
                <a:prstClr val="black">
                  <a:alpha val="40000"/>
                </a:prstClr>
              </a:outerShdw>
            </a:effectLst>
          </a:endParaRPr>
        </a:p>
      </xdr:txBody>
    </xdr:sp>
    <xdr:clientData/>
  </xdr:twoCellAnchor>
  <xdr:twoCellAnchor>
    <xdr:from>
      <xdr:col>0</xdr:col>
      <xdr:colOff>1302328</xdr:colOff>
      <xdr:row>6</xdr:row>
      <xdr:rowOff>27709</xdr:rowOff>
    </xdr:from>
    <xdr:to>
      <xdr:col>36</xdr:col>
      <xdr:colOff>69272</xdr:colOff>
      <xdr:row>79</xdr:row>
      <xdr:rowOff>519953</xdr:rowOff>
    </xdr:to>
    <xdr:sp macro="" textlink="">
      <xdr:nvSpPr>
        <xdr:cNvPr id="31" name="Rectangle: Single Corner Rounded 30">
          <a:extLst>
            <a:ext uri="{FF2B5EF4-FFF2-40B4-BE49-F238E27FC236}">
              <a16:creationId xmlns:a16="http://schemas.microsoft.com/office/drawing/2014/main" id="{00000000-0008-0000-0100-00001F000000}"/>
            </a:ext>
          </a:extLst>
        </xdr:cNvPr>
        <xdr:cNvSpPr/>
      </xdr:nvSpPr>
      <xdr:spPr>
        <a:xfrm>
          <a:off x="1302328" y="1108364"/>
          <a:ext cx="6580908" cy="13376971"/>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 2. Targeting your Primary ILO</a:t>
          </a:r>
          <a:endParaRPr lang="en-GB" sz="1600">
            <a:effectLst/>
          </a:endParaRPr>
        </a:p>
        <a:p>
          <a:pPr algn="l"/>
          <a:endParaRPr lang="en-GB" sz="1100">
            <a:effectLst>
              <a:outerShdw blurRad="50800" dist="38100" algn="l" rotWithShape="0">
                <a:prstClr val="black">
                  <a:alpha val="40000"/>
                </a:prstClr>
              </a:outerShdw>
            </a:effectLst>
          </a:endParaRPr>
        </a:p>
      </xdr:txBody>
    </xdr:sp>
    <xdr:clientData/>
  </xdr:twoCellAnchor>
  <xdr:twoCellAnchor>
    <xdr:from>
      <xdr:col>0</xdr:col>
      <xdr:colOff>1863843</xdr:colOff>
      <xdr:row>82</xdr:row>
      <xdr:rowOff>40872</xdr:rowOff>
    </xdr:from>
    <xdr:to>
      <xdr:col>7</xdr:col>
      <xdr:colOff>166947</xdr:colOff>
      <xdr:row>137</xdr:row>
      <xdr:rowOff>95597</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1863843" y="15183890"/>
          <a:ext cx="5507468" cy="9448107"/>
        </a:xfrm>
        <a:prstGeom prst="round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algn="ctr"/>
          <a:r>
            <a:rPr lang="en-GB" sz="1200" b="1"/>
            <a:t>Use this reflective space to ask yourself...</a:t>
          </a:r>
        </a:p>
        <a:p>
          <a:pPr algn="ctr"/>
          <a:r>
            <a:rPr lang="en-GB" sz="1200" b="1"/>
            <a:t>Which part of the Assessment do students find most challenging, and why? What ILO does it correspond to?</a:t>
          </a:r>
        </a:p>
        <a:p>
          <a:pPr algn="ctr"/>
          <a:endParaRPr lang="en-GB" sz="1100" b="1"/>
        </a:p>
        <a:p>
          <a:pPr algn="ctr"/>
          <a:endParaRPr lang="en-GB" sz="1100" b="1"/>
        </a:p>
        <a:p>
          <a:pPr algn="ctr"/>
          <a:endParaRPr lang="en-GB" sz="1100" b="1"/>
        </a:p>
        <a:p>
          <a:pPr algn="ctr"/>
          <a:endParaRPr lang="en-GB" sz="1100" b="1"/>
        </a:p>
        <a:p>
          <a:pPr algn="ctr"/>
          <a:endParaRPr lang="en-GB" sz="1100" b="1"/>
        </a:p>
        <a:p>
          <a:pPr algn="ctr"/>
          <a:endParaRPr lang="en-GB" sz="1100" b="1"/>
        </a:p>
        <a:p>
          <a:pPr algn="ctr"/>
          <a:endParaRPr lang="en-GB" sz="1100" b="1"/>
        </a:p>
        <a:p>
          <a:pPr algn="ctr"/>
          <a:endParaRPr lang="en-GB" sz="1100" b="1"/>
        </a:p>
        <a:p>
          <a:pPr algn="ctr"/>
          <a:endParaRPr lang="en-GB" sz="1100" b="1"/>
        </a:p>
        <a:p>
          <a:pPr algn="ctr"/>
          <a:r>
            <a:rPr lang="en-GB" sz="1200" b="1"/>
            <a:t>Based on your reflection above...</a:t>
          </a:r>
        </a:p>
        <a:p>
          <a:pPr algn="ctr"/>
          <a:r>
            <a:rPr lang="en-GB" sz="1200" b="1" baseline="0"/>
            <a:t>Select what you believe to be the most challenging ILO assessed. </a:t>
          </a:r>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r>
            <a:rPr lang="en-GB" sz="1200" b="1" baseline="0"/>
            <a:t>Reflective Space</a:t>
          </a:r>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endParaRPr lang="en-GB" sz="1200" b="1" baseline="0"/>
        </a:p>
        <a:p>
          <a:pPr algn="ctr"/>
          <a:r>
            <a:rPr lang="en-GB" sz="1100" b="1" baseline="0"/>
            <a:t>When you feel like you've got your thoughts down and succinct...</a:t>
          </a:r>
        </a:p>
        <a:p>
          <a:pPr algn="ctr"/>
          <a:r>
            <a:rPr lang="en-GB" sz="1100" b="1" baseline="0"/>
            <a:t>...move on to the next section...</a:t>
          </a:r>
        </a:p>
        <a:p>
          <a:pPr algn="ctr"/>
          <a:endParaRPr lang="en-GB" sz="1200" b="1" baseline="0"/>
        </a:p>
        <a:p>
          <a:pPr algn="ctr"/>
          <a:endParaRPr lang="en-GB" sz="1200" b="1" baseline="0"/>
        </a:p>
        <a:p>
          <a:pPr algn="ctr"/>
          <a:endParaRPr lang="en-GB" sz="1200" b="1"/>
        </a:p>
      </xdr:txBody>
    </xdr:sp>
    <xdr:clientData/>
  </xdr:twoCellAnchor>
  <xdr:twoCellAnchor>
    <xdr:from>
      <xdr:col>0</xdr:col>
      <xdr:colOff>1927412</xdr:colOff>
      <xdr:row>19</xdr:row>
      <xdr:rowOff>71718</xdr:rowOff>
    </xdr:from>
    <xdr:to>
      <xdr:col>7</xdr:col>
      <xdr:colOff>161366</xdr:colOff>
      <xdr:row>79</xdr:row>
      <xdr:rowOff>188258</xdr:rowOff>
    </xdr:to>
    <xdr:sp macro="" textlink="">
      <xdr:nvSpPr>
        <xdr:cNvPr id="32" name="TextBox 31" descr="This box contains the boxes and pulldown menus where you can list your ILO's">
          <a:extLst>
            <a:ext uri="{FF2B5EF4-FFF2-40B4-BE49-F238E27FC236}">
              <a16:creationId xmlns:a16="http://schemas.microsoft.com/office/drawing/2014/main" id="{00000000-0008-0000-0100-000020000000}"/>
            </a:ext>
          </a:extLst>
        </xdr:cNvPr>
        <xdr:cNvSpPr txBox="1"/>
      </xdr:nvSpPr>
      <xdr:spPr>
        <a:xfrm>
          <a:off x="1927412" y="3478306"/>
          <a:ext cx="5441578" cy="10587317"/>
        </a:xfrm>
        <a:prstGeom prst="round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1996439</xdr:colOff>
      <xdr:row>161</xdr:row>
      <xdr:rowOff>96982</xdr:rowOff>
    </xdr:from>
    <xdr:to>
      <xdr:col>6</xdr:col>
      <xdr:colOff>397706</xdr:colOff>
      <xdr:row>184</xdr:row>
      <xdr:rowOff>5542</xdr:rowOff>
    </xdr:to>
    <xdr:sp macro="" textlink="$B$151">
      <xdr:nvSpPr>
        <xdr:cNvPr id="26" name="TextBox 25">
          <a:extLst>
            <a:ext uri="{FF2B5EF4-FFF2-40B4-BE49-F238E27FC236}">
              <a16:creationId xmlns:a16="http://schemas.microsoft.com/office/drawing/2014/main" id="{00000000-0008-0000-0100-00001A000000}"/>
            </a:ext>
          </a:extLst>
        </xdr:cNvPr>
        <xdr:cNvSpPr txBox="1"/>
      </xdr:nvSpPr>
      <xdr:spPr>
        <a:xfrm>
          <a:off x="1996439" y="30050509"/>
          <a:ext cx="4996031" cy="4051069"/>
        </a:xfrm>
        <a:prstGeom prst="round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167D442-44B8-40ED-90D2-8B41E0A8DCA9}" type="TxLink">
            <a:rPr lang="en-US" sz="1100" b="0" i="0" u="none" strike="noStrike">
              <a:solidFill>
                <a:srgbClr val="000000"/>
              </a:solidFill>
              <a:latin typeface="Calibri"/>
              <a:cs typeface="Calibri"/>
            </a:rPr>
            <a:pPr/>
            <a:t>Think about your reflections on why…
ILO 4: Demonstrate mastery and skills needed to conduct developmental research…
is curcial to succeeding on your Assessment. 
List the top 5 most important reasons by completing the following sentence.</a:t>
          </a:fld>
          <a:endParaRPr lang="en-GB" sz="1100"/>
        </a:p>
      </xdr:txBody>
    </xdr:sp>
    <xdr:clientData/>
  </xdr:twoCellAnchor>
  <xdr:twoCellAnchor>
    <xdr:from>
      <xdr:col>0</xdr:col>
      <xdr:colOff>2001288</xdr:colOff>
      <xdr:row>141</xdr:row>
      <xdr:rowOff>41564</xdr:rowOff>
    </xdr:from>
    <xdr:to>
      <xdr:col>6</xdr:col>
      <xdr:colOff>532992</xdr:colOff>
      <xdr:row>158</xdr:row>
      <xdr:rowOff>84513</xdr:rowOff>
    </xdr:to>
    <xdr:sp macro="" textlink="$B$151">
      <xdr:nvSpPr>
        <xdr:cNvPr id="24" name="TextBox 23">
          <a:extLst>
            <a:ext uri="{FF2B5EF4-FFF2-40B4-BE49-F238E27FC236}">
              <a16:creationId xmlns:a16="http://schemas.microsoft.com/office/drawing/2014/main" id="{00000000-0008-0000-0100-000018000000}"/>
            </a:ext>
          </a:extLst>
        </xdr:cNvPr>
        <xdr:cNvSpPr txBox="1"/>
      </xdr:nvSpPr>
      <xdr:spPr>
        <a:xfrm>
          <a:off x="2001288" y="25298400"/>
          <a:ext cx="5126468" cy="4199313"/>
        </a:xfrm>
        <a:prstGeom prst="round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3E45D607-E369-4243-982E-C1B305175FB7}" type="TxLink">
            <a:rPr lang="en-US" sz="1100" b="0" i="0" u="none" strike="noStrike">
              <a:solidFill>
                <a:srgbClr val="000000"/>
              </a:solidFill>
              <a:latin typeface="Calibri"/>
              <a:cs typeface="Calibri"/>
            </a:rPr>
            <a:pPr/>
            <a:t>Think about your reflections on why…
ILO 4: Demonstrate mastery and skills needed to conduct developmental research…
is curcial to succeeding on your Assessment. 
List the top 5 most important reasons by completing the following sentence.</a:t>
          </a:fld>
          <a:endParaRPr lang="en-GB" sz="1100"/>
        </a:p>
      </xdr:txBody>
    </xdr:sp>
    <xdr:clientData/>
  </xdr:twoCellAnchor>
  <xdr:twoCellAnchor>
    <xdr:from>
      <xdr:col>1</xdr:col>
      <xdr:colOff>11430</xdr:colOff>
      <xdr:row>8</xdr:row>
      <xdr:rowOff>69272</xdr:rowOff>
    </xdr:from>
    <xdr:to>
      <xdr:col>7</xdr:col>
      <xdr:colOff>0</xdr:colOff>
      <xdr:row>19</xdr:row>
      <xdr:rowOff>26893</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117321" y="1510145"/>
          <a:ext cx="5087043" cy="1938821"/>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rtl="0" eaLnBrk="1" latinLnBrk="0" hangingPunct="1"/>
          <a:r>
            <a:rPr lang="en-GB" sz="1400">
              <a:solidFill>
                <a:schemeClr val="dk1"/>
              </a:solidFill>
              <a:effectLst/>
              <a:latin typeface="+mn-lt"/>
              <a:ea typeface="+mn-ea"/>
              <a:cs typeface="+mn-cs"/>
            </a:rPr>
            <a:t>1. List your ILO's Individually in each Box (if</a:t>
          </a:r>
          <a:r>
            <a:rPr lang="en-GB" sz="1400" baseline="0">
              <a:solidFill>
                <a:schemeClr val="dk1"/>
              </a:solidFill>
              <a:effectLst/>
              <a:latin typeface="+mn-lt"/>
              <a:ea typeface="+mn-ea"/>
              <a:cs typeface="+mn-cs"/>
            </a:rPr>
            <a:t> it helps, you can copy and past from the course handbook)</a:t>
          </a:r>
        </a:p>
        <a:p>
          <a:pPr rtl="0" eaLnBrk="1" latinLnBrk="0" hangingPunct="1"/>
          <a:endParaRPr lang="en-GB" sz="1400">
            <a:solidFill>
              <a:schemeClr val="dk1"/>
            </a:solidFill>
            <a:effectLst/>
            <a:latin typeface="+mn-lt"/>
            <a:ea typeface="+mn-ea"/>
            <a:cs typeface="+mn-cs"/>
          </a:endParaRPr>
        </a:p>
        <a:p>
          <a:pPr rtl="0" eaLnBrk="1" latinLnBrk="0" hangingPunct="1"/>
          <a:r>
            <a:rPr lang="en-GB" sz="1400" baseline="0">
              <a:solidFill>
                <a:schemeClr val="dk1"/>
              </a:solidFill>
              <a:effectLst/>
              <a:latin typeface="+mn-lt"/>
              <a:ea typeface="+mn-ea"/>
              <a:cs typeface="+mn-cs"/>
            </a:rPr>
            <a:t>2. Type the Verb of your ILO, and use the pulldown menu to specify the Catagory of Blooms Taxonomy that applies to your verb.</a:t>
          </a:r>
        </a:p>
        <a:p>
          <a:pPr rtl="0" eaLnBrk="1" latinLnBrk="0" hangingPunct="1"/>
          <a:r>
            <a:rPr lang="en-GB" sz="1400" baseline="0">
              <a:solidFill>
                <a:schemeClr val="dk1"/>
              </a:solidFill>
              <a:effectLst/>
              <a:latin typeface="+mn-lt"/>
              <a:ea typeface="+mn-ea"/>
              <a:cs typeface="+mn-cs"/>
            </a:rPr>
            <a:t>3. When you're Done, move on to the next sextion of this step</a:t>
          </a:r>
        </a:p>
      </xdr:txBody>
    </xdr:sp>
    <xdr:clientData/>
  </xdr:twoCellAnchor>
  <xdr:twoCellAnchor>
    <xdr:from>
      <xdr:col>12</xdr:col>
      <xdr:colOff>0</xdr:colOff>
      <xdr:row>19</xdr:row>
      <xdr:rowOff>0</xdr:rowOff>
    </xdr:from>
    <xdr:to>
      <xdr:col>13</xdr:col>
      <xdr:colOff>228600</xdr:colOff>
      <xdr:row>22</xdr:row>
      <xdr:rowOff>22860</xdr:rowOff>
    </xdr:to>
    <xdr:sp macro="" textlink="">
      <xdr:nvSpPr>
        <xdr:cNvPr id="3112" name="Text Box 40">
          <a:extLst>
            <a:ext uri="{FF2B5EF4-FFF2-40B4-BE49-F238E27FC236}">
              <a16:creationId xmlns:a16="http://schemas.microsoft.com/office/drawing/2014/main" id="{00000000-0008-0000-0100-0000280C0000}"/>
            </a:ext>
          </a:extLst>
        </xdr:cNvPr>
        <xdr:cNvSpPr txBox="1">
          <a:spLocks noChangeArrowheads="1"/>
        </xdr:cNvSpPr>
      </xdr:nvSpPr>
      <xdr:spPr bwMode="auto">
        <a:xfrm>
          <a:off x="8763000" y="3474720"/>
          <a:ext cx="838200" cy="64008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GB" sz="1100" b="0" i="0" u="none" strike="noStrike" baseline="0">
              <a:solidFill>
                <a:srgbClr val="000000"/>
              </a:solidFill>
              <a:latin typeface="Calibri"/>
              <a:cs typeface="Calibri"/>
            </a:rPr>
            <a:t>This is space for you to reflect. </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There may be a clear part of your assessment that students often find challenging. The goal here is to ask yourself what students find challenging in the assessment, and identify the relevent ILO.</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If the answer doesnt seem so clear, then ask yourself?</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-Is there part of the assessment where underwhelming  performance from students is often a surprise?</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-Is there a part of the assessment that students struggle with, even though the struggle appears easily avoidable to you?</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-Consider the students who often show potential or enthusiasm, but struggle with graded work?</a:t>
          </a:r>
        </a:p>
      </xdr:txBody>
    </xdr:sp>
    <xdr:clientData/>
  </xdr:twoCellAnchor>
  <xdr:twoCellAnchor>
    <xdr:from>
      <xdr:col>1</xdr:col>
      <xdr:colOff>151311</xdr:colOff>
      <xdr:row>74</xdr:row>
      <xdr:rowOff>102327</xdr:rowOff>
    </xdr:from>
    <xdr:to>
      <xdr:col>1</xdr:col>
      <xdr:colOff>1849482</xdr:colOff>
      <xdr:row>76</xdr:row>
      <xdr:rowOff>121921</xdr:rowOff>
    </xdr:to>
    <xdr:sp macro="" textlink="$B$26">
      <xdr:nvSpPr>
        <xdr:cNvPr id="5" name="TextBox 4">
          <a:extLst>
            <a:ext uri="{FF2B5EF4-FFF2-40B4-BE49-F238E27FC236}">
              <a16:creationId xmlns:a16="http://schemas.microsoft.com/office/drawing/2014/main" id="{00000000-0008-0000-0100-000005000000}"/>
            </a:ext>
          </a:extLst>
        </xdr:cNvPr>
        <xdr:cNvSpPr txBox="1"/>
      </xdr:nvSpPr>
      <xdr:spPr>
        <a:xfrm>
          <a:off x="2262051" y="13239207"/>
          <a:ext cx="1698171" cy="39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153488</xdr:colOff>
      <xdr:row>74</xdr:row>
      <xdr:rowOff>103414</xdr:rowOff>
    </xdr:from>
    <xdr:to>
      <xdr:col>5</xdr:col>
      <xdr:colOff>33745</xdr:colOff>
      <xdr:row>76</xdr:row>
      <xdr:rowOff>128452</xdr:rowOff>
    </xdr:to>
    <xdr:sp macro="" textlink="$D$26">
      <xdr:nvSpPr>
        <xdr:cNvPr id="6" name="TextBox 5">
          <a:extLst>
            <a:ext uri="{FF2B5EF4-FFF2-40B4-BE49-F238E27FC236}">
              <a16:creationId xmlns:a16="http://schemas.microsoft.com/office/drawing/2014/main" id="{00000000-0008-0000-0100-000006000000}"/>
            </a:ext>
          </a:extLst>
        </xdr:cNvPr>
        <xdr:cNvSpPr txBox="1"/>
      </xdr:nvSpPr>
      <xdr:spPr>
        <a:xfrm>
          <a:off x="4931228" y="13240294"/>
          <a:ext cx="1099457" cy="39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166551</xdr:colOff>
      <xdr:row>70</xdr:row>
      <xdr:rowOff>10887</xdr:rowOff>
    </xdr:from>
    <xdr:to>
      <xdr:col>2</xdr:col>
      <xdr:colOff>5442</xdr:colOff>
      <xdr:row>71</xdr:row>
      <xdr:rowOff>213361</xdr:rowOff>
    </xdr:to>
    <xdr:sp macro="" textlink="$B$26">
      <xdr:nvSpPr>
        <xdr:cNvPr id="7" name="TextBox 6">
          <a:extLst>
            <a:ext uri="{FF2B5EF4-FFF2-40B4-BE49-F238E27FC236}">
              <a16:creationId xmlns:a16="http://schemas.microsoft.com/office/drawing/2014/main" id="{00000000-0008-0000-0100-000007000000}"/>
            </a:ext>
          </a:extLst>
        </xdr:cNvPr>
        <xdr:cNvSpPr txBox="1"/>
      </xdr:nvSpPr>
      <xdr:spPr>
        <a:xfrm>
          <a:off x="2277291" y="11981907"/>
          <a:ext cx="1698171" cy="39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153488</xdr:colOff>
      <xdr:row>70</xdr:row>
      <xdr:rowOff>19594</xdr:rowOff>
    </xdr:from>
    <xdr:to>
      <xdr:col>5</xdr:col>
      <xdr:colOff>33745</xdr:colOff>
      <xdr:row>71</xdr:row>
      <xdr:rowOff>227512</xdr:rowOff>
    </xdr:to>
    <xdr:sp macro="" textlink="$D$26">
      <xdr:nvSpPr>
        <xdr:cNvPr id="8" name="TextBox 7">
          <a:extLst>
            <a:ext uri="{FF2B5EF4-FFF2-40B4-BE49-F238E27FC236}">
              <a16:creationId xmlns:a16="http://schemas.microsoft.com/office/drawing/2014/main" id="{00000000-0008-0000-0100-000008000000}"/>
            </a:ext>
          </a:extLst>
        </xdr:cNvPr>
        <xdr:cNvSpPr txBox="1"/>
      </xdr:nvSpPr>
      <xdr:spPr>
        <a:xfrm>
          <a:off x="4931228" y="11990614"/>
          <a:ext cx="1099457" cy="39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181791</xdr:colOff>
      <xdr:row>53</xdr:row>
      <xdr:rowOff>102327</xdr:rowOff>
    </xdr:from>
    <xdr:to>
      <xdr:col>2</xdr:col>
      <xdr:colOff>20682</xdr:colOff>
      <xdr:row>55</xdr:row>
      <xdr:rowOff>121921</xdr:rowOff>
    </xdr:to>
    <xdr:sp macro="" textlink="$B$26">
      <xdr:nvSpPr>
        <xdr:cNvPr id="9" name="TextBox 8">
          <a:extLst>
            <a:ext uri="{FF2B5EF4-FFF2-40B4-BE49-F238E27FC236}">
              <a16:creationId xmlns:a16="http://schemas.microsoft.com/office/drawing/2014/main" id="{00000000-0008-0000-0100-000009000000}"/>
            </a:ext>
          </a:extLst>
        </xdr:cNvPr>
        <xdr:cNvSpPr txBox="1"/>
      </xdr:nvSpPr>
      <xdr:spPr>
        <a:xfrm>
          <a:off x="2292531" y="11821887"/>
          <a:ext cx="1698171" cy="39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176348</xdr:colOff>
      <xdr:row>53</xdr:row>
      <xdr:rowOff>88174</xdr:rowOff>
    </xdr:from>
    <xdr:to>
      <xdr:col>5</xdr:col>
      <xdr:colOff>56605</xdr:colOff>
      <xdr:row>55</xdr:row>
      <xdr:rowOff>113212</xdr:rowOff>
    </xdr:to>
    <xdr:sp macro="" textlink="$D$26">
      <xdr:nvSpPr>
        <xdr:cNvPr id="10" name="TextBox 9">
          <a:extLst>
            <a:ext uri="{FF2B5EF4-FFF2-40B4-BE49-F238E27FC236}">
              <a16:creationId xmlns:a16="http://schemas.microsoft.com/office/drawing/2014/main" id="{00000000-0008-0000-0100-00000A000000}"/>
            </a:ext>
          </a:extLst>
        </xdr:cNvPr>
        <xdr:cNvSpPr txBox="1"/>
      </xdr:nvSpPr>
      <xdr:spPr>
        <a:xfrm>
          <a:off x="4954088" y="11807734"/>
          <a:ext cx="1099457" cy="39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197031</xdr:colOff>
      <xdr:row>47</xdr:row>
      <xdr:rowOff>399507</xdr:rowOff>
    </xdr:from>
    <xdr:to>
      <xdr:col>2</xdr:col>
      <xdr:colOff>35922</xdr:colOff>
      <xdr:row>49</xdr:row>
      <xdr:rowOff>1</xdr:rowOff>
    </xdr:to>
    <xdr:sp macro="" textlink="$B$26">
      <xdr:nvSpPr>
        <xdr:cNvPr id="11" name="TextBox 10">
          <a:extLst>
            <a:ext uri="{FF2B5EF4-FFF2-40B4-BE49-F238E27FC236}">
              <a16:creationId xmlns:a16="http://schemas.microsoft.com/office/drawing/2014/main" id="{00000000-0008-0000-0100-00000B000000}"/>
            </a:ext>
          </a:extLst>
        </xdr:cNvPr>
        <xdr:cNvSpPr txBox="1"/>
      </xdr:nvSpPr>
      <xdr:spPr>
        <a:xfrm>
          <a:off x="2307771" y="10587447"/>
          <a:ext cx="1698171" cy="39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199208</xdr:colOff>
      <xdr:row>47</xdr:row>
      <xdr:rowOff>385354</xdr:rowOff>
    </xdr:from>
    <xdr:to>
      <xdr:col>5</xdr:col>
      <xdr:colOff>79465</xdr:colOff>
      <xdr:row>48</xdr:row>
      <xdr:rowOff>174172</xdr:rowOff>
    </xdr:to>
    <xdr:sp macro="" textlink="$D$26">
      <xdr:nvSpPr>
        <xdr:cNvPr id="12" name="TextBox 11">
          <a:extLst>
            <a:ext uri="{FF2B5EF4-FFF2-40B4-BE49-F238E27FC236}">
              <a16:creationId xmlns:a16="http://schemas.microsoft.com/office/drawing/2014/main" id="{00000000-0008-0000-0100-00000C000000}"/>
            </a:ext>
          </a:extLst>
        </xdr:cNvPr>
        <xdr:cNvSpPr txBox="1"/>
      </xdr:nvSpPr>
      <xdr:spPr>
        <a:xfrm>
          <a:off x="4976948" y="10573294"/>
          <a:ext cx="1099457" cy="39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174171</xdr:colOff>
      <xdr:row>42</xdr:row>
      <xdr:rowOff>117567</xdr:rowOff>
    </xdr:from>
    <xdr:to>
      <xdr:col>2</xdr:col>
      <xdr:colOff>13062</xdr:colOff>
      <xdr:row>44</xdr:row>
      <xdr:rowOff>137161</xdr:rowOff>
    </xdr:to>
    <xdr:sp macro="" textlink="$B$26">
      <xdr:nvSpPr>
        <xdr:cNvPr id="13" name="TextBox 12">
          <a:extLst>
            <a:ext uri="{FF2B5EF4-FFF2-40B4-BE49-F238E27FC236}">
              <a16:creationId xmlns:a16="http://schemas.microsoft.com/office/drawing/2014/main" id="{00000000-0008-0000-0100-00000D000000}"/>
            </a:ext>
          </a:extLst>
        </xdr:cNvPr>
        <xdr:cNvSpPr txBox="1"/>
      </xdr:nvSpPr>
      <xdr:spPr>
        <a:xfrm>
          <a:off x="2284911" y="9375867"/>
          <a:ext cx="1698171" cy="392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1</xdr:col>
      <xdr:colOff>189411</xdr:colOff>
      <xdr:row>37</xdr:row>
      <xdr:rowOff>170907</xdr:rowOff>
    </xdr:from>
    <xdr:to>
      <xdr:col>2</xdr:col>
      <xdr:colOff>28302</xdr:colOff>
      <xdr:row>39</xdr:row>
      <xdr:rowOff>190501</xdr:rowOff>
    </xdr:to>
    <xdr:sp macro="" textlink="$B$26">
      <xdr:nvSpPr>
        <xdr:cNvPr id="15" name="TextBox 14" descr="What is the Blooms Taxonomy Verb in your ILO?">
          <a:extLst>
            <a:ext uri="{FF2B5EF4-FFF2-40B4-BE49-F238E27FC236}">
              <a16:creationId xmlns:a16="http://schemas.microsoft.com/office/drawing/2014/main" id="{00000000-0008-0000-0100-00000F000000}"/>
            </a:ext>
          </a:extLst>
        </xdr:cNvPr>
        <xdr:cNvSpPr txBox="1"/>
      </xdr:nvSpPr>
      <xdr:spPr>
        <a:xfrm>
          <a:off x="2300151" y="8080467"/>
          <a:ext cx="1698171" cy="392974"/>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191588</xdr:colOff>
      <xdr:row>37</xdr:row>
      <xdr:rowOff>171994</xdr:rowOff>
    </xdr:from>
    <xdr:to>
      <xdr:col>5</xdr:col>
      <xdr:colOff>71845</xdr:colOff>
      <xdr:row>39</xdr:row>
      <xdr:rowOff>197032</xdr:rowOff>
    </xdr:to>
    <xdr:sp macro="" textlink="$D$26">
      <xdr:nvSpPr>
        <xdr:cNvPr id="16" name="TextBox 15" descr="Select the category of  Blooms Taxonomy in the pulldown menu to the right. ">
          <a:extLst>
            <a:ext uri="{FF2B5EF4-FFF2-40B4-BE49-F238E27FC236}">
              <a16:creationId xmlns:a16="http://schemas.microsoft.com/office/drawing/2014/main" id="{00000000-0008-0000-0100-000010000000}"/>
            </a:ext>
          </a:extLst>
        </xdr:cNvPr>
        <xdr:cNvSpPr txBox="1"/>
      </xdr:nvSpPr>
      <xdr:spPr>
        <a:xfrm>
          <a:off x="4969328" y="8081554"/>
          <a:ext cx="1099457" cy="398418"/>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204651</xdr:colOff>
      <xdr:row>30</xdr:row>
      <xdr:rowOff>26127</xdr:rowOff>
    </xdr:from>
    <xdr:to>
      <xdr:col>2</xdr:col>
      <xdr:colOff>43542</xdr:colOff>
      <xdr:row>31</xdr:row>
      <xdr:rowOff>228601</xdr:rowOff>
    </xdr:to>
    <xdr:sp macro="" textlink="$B$26">
      <xdr:nvSpPr>
        <xdr:cNvPr id="17" name="TextBox 16" descr="What is the Blooms Taxonomy Verb in your ILO?">
          <a:extLst>
            <a:ext uri="{FF2B5EF4-FFF2-40B4-BE49-F238E27FC236}">
              <a16:creationId xmlns:a16="http://schemas.microsoft.com/office/drawing/2014/main" id="{00000000-0008-0000-0100-000011000000}"/>
            </a:ext>
          </a:extLst>
        </xdr:cNvPr>
        <xdr:cNvSpPr txBox="1"/>
      </xdr:nvSpPr>
      <xdr:spPr>
        <a:xfrm>
          <a:off x="2315391" y="6213567"/>
          <a:ext cx="1698171" cy="392974"/>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199208</xdr:colOff>
      <xdr:row>30</xdr:row>
      <xdr:rowOff>19594</xdr:rowOff>
    </xdr:from>
    <xdr:to>
      <xdr:col>5</xdr:col>
      <xdr:colOff>79465</xdr:colOff>
      <xdr:row>31</xdr:row>
      <xdr:rowOff>227512</xdr:rowOff>
    </xdr:to>
    <xdr:sp macro="" textlink="$D$26">
      <xdr:nvSpPr>
        <xdr:cNvPr id="18" name="TextBox 17" descr="Select the category of  Blooms Taxonomy in the pulldown menu to the right. ">
          <a:extLst>
            <a:ext uri="{FF2B5EF4-FFF2-40B4-BE49-F238E27FC236}">
              <a16:creationId xmlns:a16="http://schemas.microsoft.com/office/drawing/2014/main" id="{00000000-0008-0000-0100-000012000000}"/>
            </a:ext>
          </a:extLst>
        </xdr:cNvPr>
        <xdr:cNvSpPr txBox="1"/>
      </xdr:nvSpPr>
      <xdr:spPr>
        <a:xfrm>
          <a:off x="4976948" y="6207034"/>
          <a:ext cx="1099457" cy="398418"/>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181791</xdr:colOff>
      <xdr:row>24</xdr:row>
      <xdr:rowOff>102327</xdr:rowOff>
    </xdr:from>
    <xdr:to>
      <xdr:col>2</xdr:col>
      <xdr:colOff>20682</xdr:colOff>
      <xdr:row>25</xdr:row>
      <xdr:rowOff>304801</xdr:rowOff>
    </xdr:to>
    <xdr:sp macro="" textlink="$B$26">
      <xdr:nvSpPr>
        <xdr:cNvPr id="19" name="TextBox 18" descr="What is the Blooms Taxonomy Verb in your ILO?">
          <a:extLst>
            <a:ext uri="{FF2B5EF4-FFF2-40B4-BE49-F238E27FC236}">
              <a16:creationId xmlns:a16="http://schemas.microsoft.com/office/drawing/2014/main" id="{00000000-0008-0000-0100-000013000000}"/>
            </a:ext>
          </a:extLst>
        </xdr:cNvPr>
        <xdr:cNvSpPr txBox="1"/>
      </xdr:nvSpPr>
      <xdr:spPr>
        <a:xfrm>
          <a:off x="2292531" y="4560027"/>
          <a:ext cx="1698171" cy="392974"/>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191588</xdr:colOff>
      <xdr:row>24</xdr:row>
      <xdr:rowOff>88174</xdr:rowOff>
    </xdr:from>
    <xdr:to>
      <xdr:col>5</xdr:col>
      <xdr:colOff>71845</xdr:colOff>
      <xdr:row>25</xdr:row>
      <xdr:rowOff>327660</xdr:rowOff>
    </xdr:to>
    <xdr:sp macro="" textlink="$D$26">
      <xdr:nvSpPr>
        <xdr:cNvPr id="20" name="TextBox 19" descr="Select the category of  Blooms Taxonomy in the pulldown menu to the right. ">
          <a:extLst>
            <a:ext uri="{FF2B5EF4-FFF2-40B4-BE49-F238E27FC236}">
              <a16:creationId xmlns:a16="http://schemas.microsoft.com/office/drawing/2014/main" id="{00000000-0008-0000-0100-000014000000}"/>
            </a:ext>
          </a:extLst>
        </xdr:cNvPr>
        <xdr:cNvSpPr txBox="1"/>
      </xdr:nvSpPr>
      <xdr:spPr>
        <a:xfrm>
          <a:off x="4969328" y="4545874"/>
          <a:ext cx="1099457" cy="429986"/>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3</xdr:col>
      <xdr:colOff>183968</xdr:colOff>
      <xdr:row>42</xdr:row>
      <xdr:rowOff>103414</xdr:rowOff>
    </xdr:from>
    <xdr:to>
      <xdr:col>5</xdr:col>
      <xdr:colOff>64225</xdr:colOff>
      <xdr:row>44</xdr:row>
      <xdr:rowOff>128452</xdr:rowOff>
    </xdr:to>
    <xdr:sp macro="" textlink="$D$26">
      <xdr:nvSpPr>
        <xdr:cNvPr id="21" name="TextBox 20">
          <a:extLst>
            <a:ext uri="{FF2B5EF4-FFF2-40B4-BE49-F238E27FC236}">
              <a16:creationId xmlns:a16="http://schemas.microsoft.com/office/drawing/2014/main" id="{00000000-0008-0000-0100-000015000000}"/>
            </a:ext>
          </a:extLst>
        </xdr:cNvPr>
        <xdr:cNvSpPr txBox="1"/>
      </xdr:nvSpPr>
      <xdr:spPr>
        <a:xfrm>
          <a:off x="4961708" y="9361714"/>
          <a:ext cx="1099457" cy="39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426720</xdr:colOff>
          <xdr:row>104</xdr:row>
          <xdr:rowOff>251460</xdr:rowOff>
        </xdr:from>
        <xdr:to>
          <xdr:col>6</xdr:col>
          <xdr:colOff>419100</xdr:colOff>
          <xdr:row>111</xdr:row>
          <xdr:rowOff>91440</xdr:rowOff>
        </xdr:to>
        <xdr:sp macro="" textlink="">
          <xdr:nvSpPr>
            <xdr:cNvPr id="3159" name="TextBox30" descr="This box asks you whether the ILO you've selected is the most challenging ILO covered by your assessment. You can click yes or no using the buttons below. "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727934</xdr:colOff>
      <xdr:row>112</xdr:row>
      <xdr:rowOff>125506</xdr:rowOff>
    </xdr:from>
    <xdr:to>
      <xdr:col>6</xdr:col>
      <xdr:colOff>10961</xdr:colOff>
      <xdr:row>118</xdr:row>
      <xdr:rowOff>46383</xdr:rowOff>
    </xdr:to>
    <xdr:sp macro="" textlink="R81">
      <xdr:nvSpPr>
        <xdr:cNvPr id="23" name="TextBox 22">
          <a:extLst>
            <a:ext uri="{FF2B5EF4-FFF2-40B4-BE49-F238E27FC236}">
              <a16:creationId xmlns:a16="http://schemas.microsoft.com/office/drawing/2014/main" id="{00000000-0008-0000-0100-000017000000}"/>
            </a:ext>
          </a:extLst>
        </xdr:cNvPr>
        <xdr:cNvSpPr txBox="1"/>
      </xdr:nvSpPr>
      <xdr:spPr>
        <a:xfrm>
          <a:off x="2841656" y="20308567"/>
          <a:ext cx="3782140" cy="1034059"/>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FBB8290B-A7C9-4924-A3F3-471EBFE25B68}" type="TxLink">
            <a:rPr lang="en-US" sz="1100" b="0" i="0" u="none" strike="noStrike">
              <a:solidFill>
                <a:srgbClr val="000000"/>
              </a:solidFill>
              <a:latin typeface="Calibri"/>
              <a:cs typeface="Calibri"/>
            </a:rPr>
            <a:pPr/>
            <a:t>Great! Use the textbox below to reflect on why this ILO is so important. Don't worry about being perfect - you'll get a chance to organise your thoughts in a moment. If it helps - imagine you're explaining this to a colleague</a:t>
          </a:fld>
          <a:endParaRPr lang="en-GB" sz="1100"/>
        </a:p>
      </xdr:txBody>
    </xdr:sp>
    <xdr:clientData/>
  </xdr:twoCellAnchor>
  <xdr:twoCellAnchor>
    <xdr:from>
      <xdr:col>1</xdr:col>
      <xdr:colOff>216783</xdr:colOff>
      <xdr:row>151</xdr:row>
      <xdr:rowOff>31254</xdr:rowOff>
    </xdr:from>
    <xdr:to>
      <xdr:col>4</xdr:col>
      <xdr:colOff>75792</xdr:colOff>
      <xdr:row>151</xdr:row>
      <xdr:rowOff>339029</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2322674" y="27089181"/>
          <a:ext cx="3128682" cy="307775"/>
        </a:xfrm>
        <a:prstGeom prst="rect">
          <a:avLst/>
        </a:prstGeom>
        <a:solidFill>
          <a:schemeClr val="accent6">
            <a:lumMod val="75000"/>
          </a:schemeClr>
        </a:solidFill>
        <a:ln/>
      </xdr:spPr>
      <xdr:style>
        <a:lnRef idx="3">
          <a:schemeClr val="lt1"/>
        </a:lnRef>
        <a:fillRef idx="1">
          <a:schemeClr val="accent6"/>
        </a:fillRef>
        <a:effectRef idx="1">
          <a:schemeClr val="accent6"/>
        </a:effectRef>
        <a:fontRef idx="minor">
          <a:schemeClr val="lt1"/>
        </a:fontRef>
      </xdr:style>
      <xdr:txBody>
        <a:bodyPr vertOverflow="clip" horzOverflow="clip" wrap="square" rtlCol="0" anchor="t"/>
        <a:lstStyle/>
        <a:p>
          <a:r>
            <a:rPr lang="en-GB" sz="1100"/>
            <a:t>This ILO is Challening in</a:t>
          </a:r>
          <a:r>
            <a:rPr lang="en-GB" sz="1100" baseline="0"/>
            <a:t> this assessment because...</a:t>
          </a:r>
          <a:endParaRPr lang="en-GB" sz="1100"/>
        </a:p>
      </xdr:txBody>
    </xdr:sp>
    <xdr:clientData/>
  </xdr:twoCellAnchor>
  <xdr:twoCellAnchor>
    <xdr:from>
      <xdr:col>1</xdr:col>
      <xdr:colOff>120942</xdr:colOff>
      <xdr:row>171</xdr:row>
      <xdr:rowOff>79053</xdr:rowOff>
    </xdr:from>
    <xdr:to>
      <xdr:col>5</xdr:col>
      <xdr:colOff>236341</xdr:colOff>
      <xdr:row>172</xdr:row>
      <xdr:rowOff>104601</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2226833" y="31833671"/>
          <a:ext cx="3994672" cy="205657"/>
        </a:xfrm>
        <a:prstGeom prst="rect">
          <a:avLst/>
        </a:prstGeom>
        <a:solidFill>
          <a:schemeClr val="accent6">
            <a:lumMod val="75000"/>
          </a:schemeClr>
        </a:solidFill>
        <a:ln/>
      </xdr:spPr>
      <xdr:style>
        <a:lnRef idx="3">
          <a:schemeClr val="lt1"/>
        </a:lnRef>
        <a:fillRef idx="1">
          <a:schemeClr val="accent6"/>
        </a:fillRef>
        <a:effectRef idx="1">
          <a:schemeClr val="accent6"/>
        </a:effectRef>
        <a:fontRef idx="minor">
          <a:schemeClr val="lt1"/>
        </a:fontRef>
      </xdr:style>
      <xdr:txBody>
        <a:bodyPr vertOverflow="clip" horzOverflow="clip" wrap="square" rtlCol="0" anchor="t"/>
        <a:lstStyle/>
        <a:p>
          <a:r>
            <a:rPr lang="en-GB" sz="1100">
              <a:solidFill>
                <a:schemeClr val="bg1"/>
              </a:solidFill>
            </a:rPr>
            <a:t>This ILO is crucial</a:t>
          </a:r>
          <a:r>
            <a:rPr lang="en-GB" sz="1100" baseline="0">
              <a:solidFill>
                <a:schemeClr val="bg1"/>
              </a:solidFill>
            </a:rPr>
            <a:t> to succeeding in this assessment because...</a:t>
          </a:r>
          <a:endParaRPr lang="en-GB" sz="1100">
            <a:solidFill>
              <a:schemeClr val="bg1"/>
            </a:solidFill>
          </a:endParaRPr>
        </a:p>
      </xdr:txBody>
    </xdr:sp>
    <xdr:clientData/>
  </xdr:twoCellAnchor>
  <xdr:twoCellAnchor>
    <xdr:from>
      <xdr:col>1</xdr:col>
      <xdr:colOff>568038</xdr:colOff>
      <xdr:row>138</xdr:row>
      <xdr:rowOff>83126</xdr:rowOff>
    </xdr:from>
    <xdr:to>
      <xdr:col>5</xdr:col>
      <xdr:colOff>415637</xdr:colOff>
      <xdr:row>141</xdr:row>
      <xdr:rowOff>89647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2673929" y="24799635"/>
          <a:ext cx="3726872" cy="546848"/>
        </a:xfrm>
        <a:prstGeom prst="snip2DiagRect">
          <a:avLst/>
        </a:prstGeom>
        <a:solidFill>
          <a:schemeClr val="accent1">
            <a:lumMod val="75000"/>
          </a:schemeClr>
        </a:solidFill>
        <a:ln>
          <a:solidFill>
            <a:schemeClr val="accent1">
              <a:lumMod val="75000"/>
            </a:schemeClr>
          </a:solid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lstStyle/>
        <a:p>
          <a:pPr algn="l" rtl="0" eaLnBrk="1" latinLnBrk="0" hangingPunct="1"/>
          <a:r>
            <a:rPr lang="en-GB" sz="1600" b="1">
              <a:ln>
                <a:solidFill>
                  <a:schemeClr val="tx1">
                    <a:alpha val="15000"/>
                  </a:schemeClr>
                </a:solidFill>
              </a:ln>
              <a:solidFill>
                <a:schemeClr val="bg1"/>
              </a:solidFill>
              <a:effectLst/>
              <a:latin typeface="+mn-lt"/>
              <a:ea typeface="+mn-ea"/>
              <a:cs typeface="+mn-cs"/>
            </a:rPr>
            <a:t>Challenging</a:t>
          </a:r>
          <a:endParaRPr lang="en-GB" sz="1600" b="1" baseline="0">
            <a:ln>
              <a:solidFill>
                <a:schemeClr val="tx1">
                  <a:alpha val="15000"/>
                </a:schemeClr>
              </a:solidFill>
            </a:ln>
            <a:solidFill>
              <a:schemeClr val="bg1"/>
            </a:solidFill>
            <a:effectLst/>
            <a:latin typeface="+mn-lt"/>
            <a:ea typeface="+mn-ea"/>
            <a:cs typeface="+mn-cs"/>
          </a:endParaRPr>
        </a:p>
      </xdr:txBody>
    </xdr:sp>
    <xdr:clientData/>
  </xdr:twoCellAnchor>
  <xdr:twoCellAnchor>
    <xdr:from>
      <xdr:col>1</xdr:col>
      <xdr:colOff>512620</xdr:colOff>
      <xdr:row>158</xdr:row>
      <xdr:rowOff>152399</xdr:rowOff>
    </xdr:from>
    <xdr:to>
      <xdr:col>5</xdr:col>
      <xdr:colOff>360219</xdr:colOff>
      <xdr:row>161</xdr:row>
      <xdr:rowOff>158920</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2618511" y="29565599"/>
          <a:ext cx="3726872" cy="546848"/>
        </a:xfrm>
        <a:prstGeom prst="snip2DiagRect">
          <a:avLst/>
        </a:prstGeom>
        <a:solidFill>
          <a:schemeClr val="accent1">
            <a:lumMod val="75000"/>
          </a:schemeClr>
        </a:solidFill>
        <a:ln>
          <a:solidFill>
            <a:schemeClr val="accent1">
              <a:lumMod val="75000"/>
            </a:schemeClr>
          </a:solid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lstStyle/>
        <a:p>
          <a:pPr algn="l" rtl="0" eaLnBrk="1" latinLnBrk="0" hangingPunct="1"/>
          <a:r>
            <a:rPr lang="en-GB" sz="1600" b="1">
              <a:ln>
                <a:solidFill>
                  <a:schemeClr val="tx1">
                    <a:alpha val="15000"/>
                  </a:schemeClr>
                </a:solidFill>
              </a:ln>
              <a:solidFill>
                <a:schemeClr val="bg1"/>
              </a:solidFill>
              <a:effectLst/>
              <a:latin typeface="+mn-lt"/>
              <a:ea typeface="+mn-ea"/>
              <a:cs typeface="+mn-cs"/>
            </a:rPr>
            <a:t>Crucial</a:t>
          </a:r>
          <a:endParaRPr lang="en-GB" sz="1600" b="1" baseline="0">
            <a:ln>
              <a:solidFill>
                <a:schemeClr val="tx1">
                  <a:alpha val="15000"/>
                </a:schemeClr>
              </a:solidFill>
            </a:ln>
            <a:solidFill>
              <a:schemeClr val="bg1"/>
            </a:solidFill>
            <a:effectLst/>
            <a:latin typeface="+mn-lt"/>
            <a:ea typeface="+mn-ea"/>
            <a:cs typeface="+mn-cs"/>
          </a:endParaRPr>
        </a:p>
      </xdr:txBody>
    </xdr:sp>
    <xdr:clientData/>
  </xdr:twoCellAnchor>
  <xdr:twoCellAnchor>
    <xdr:from>
      <xdr:col>1</xdr:col>
      <xdr:colOff>166370</xdr:colOff>
      <xdr:row>74</xdr:row>
      <xdr:rowOff>123410</xdr:rowOff>
    </xdr:from>
    <xdr:to>
      <xdr:col>2</xdr:col>
      <xdr:colOff>8032</xdr:colOff>
      <xdr:row>76</xdr:row>
      <xdr:rowOff>143004</xdr:rowOff>
    </xdr:to>
    <xdr:sp macro="" textlink="$B$26">
      <xdr:nvSpPr>
        <xdr:cNvPr id="40" name="TextBox 39" descr="What is the Blooms Taxonomy Verb in your ILO?">
          <a:extLst>
            <a:ext uri="{FF2B5EF4-FFF2-40B4-BE49-F238E27FC236}">
              <a16:creationId xmlns:a16="http://schemas.microsoft.com/office/drawing/2014/main" id="{00000000-0008-0000-0100-000028000000}"/>
            </a:ext>
          </a:extLst>
        </xdr:cNvPr>
        <xdr:cNvSpPr txBox="1"/>
      </xdr:nvSpPr>
      <xdr:spPr>
        <a:xfrm>
          <a:off x="2280092" y="13388836"/>
          <a:ext cx="1703592" cy="390655"/>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168547</xdr:colOff>
      <xdr:row>74</xdr:row>
      <xdr:rowOff>111245</xdr:rowOff>
    </xdr:from>
    <xdr:to>
      <xdr:col>5</xdr:col>
      <xdr:colOff>48804</xdr:colOff>
      <xdr:row>76</xdr:row>
      <xdr:rowOff>136283</xdr:rowOff>
    </xdr:to>
    <xdr:sp macro="" textlink="$D$26">
      <xdr:nvSpPr>
        <xdr:cNvPr id="41" name="TextBox 40" descr="Select the category of  Blooms Taxonomy in the pulldown menu to the right. ">
          <a:extLst>
            <a:ext uri="{FF2B5EF4-FFF2-40B4-BE49-F238E27FC236}">
              <a16:creationId xmlns:a16="http://schemas.microsoft.com/office/drawing/2014/main" id="{00000000-0008-0000-0100-000029000000}"/>
            </a:ext>
          </a:extLst>
        </xdr:cNvPr>
        <xdr:cNvSpPr txBox="1"/>
      </xdr:nvSpPr>
      <xdr:spPr>
        <a:xfrm>
          <a:off x="4952582" y="13376671"/>
          <a:ext cx="1099457" cy="396099"/>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181610</xdr:colOff>
      <xdr:row>70</xdr:row>
      <xdr:rowOff>31970</xdr:rowOff>
    </xdr:from>
    <xdr:to>
      <xdr:col>2</xdr:col>
      <xdr:colOff>20501</xdr:colOff>
      <xdr:row>71</xdr:row>
      <xdr:rowOff>234444</xdr:rowOff>
    </xdr:to>
    <xdr:sp macro="" textlink="$B$26">
      <xdr:nvSpPr>
        <xdr:cNvPr id="42" name="TextBox 41" descr="What is the Blooms Taxonomy Verb in your ILO?">
          <a:extLst>
            <a:ext uri="{FF2B5EF4-FFF2-40B4-BE49-F238E27FC236}">
              <a16:creationId xmlns:a16="http://schemas.microsoft.com/office/drawing/2014/main" id="{00000000-0008-0000-0100-00002A000000}"/>
            </a:ext>
          </a:extLst>
        </xdr:cNvPr>
        <xdr:cNvSpPr txBox="1"/>
      </xdr:nvSpPr>
      <xdr:spPr>
        <a:xfrm>
          <a:off x="2295332" y="12124579"/>
          <a:ext cx="1700821" cy="394630"/>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168547</xdr:colOff>
      <xdr:row>70</xdr:row>
      <xdr:rowOff>27425</xdr:rowOff>
    </xdr:from>
    <xdr:to>
      <xdr:col>5</xdr:col>
      <xdr:colOff>48804</xdr:colOff>
      <xdr:row>71</xdr:row>
      <xdr:rowOff>235343</xdr:rowOff>
    </xdr:to>
    <xdr:sp macro="" textlink="$D$26">
      <xdr:nvSpPr>
        <xdr:cNvPr id="43" name="TextBox 42" descr="Select the category of  Blooms Taxonomy in the pulldown menu to the right. ">
          <a:extLst>
            <a:ext uri="{FF2B5EF4-FFF2-40B4-BE49-F238E27FC236}">
              <a16:creationId xmlns:a16="http://schemas.microsoft.com/office/drawing/2014/main" id="{00000000-0008-0000-0100-00002B000000}"/>
            </a:ext>
          </a:extLst>
        </xdr:cNvPr>
        <xdr:cNvSpPr txBox="1"/>
      </xdr:nvSpPr>
      <xdr:spPr>
        <a:xfrm>
          <a:off x="4952582" y="12120034"/>
          <a:ext cx="1099457" cy="400074"/>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196850</xdr:colOff>
      <xdr:row>53</xdr:row>
      <xdr:rowOff>123410</xdr:rowOff>
    </xdr:from>
    <xdr:to>
      <xdr:col>2</xdr:col>
      <xdr:colOff>35741</xdr:colOff>
      <xdr:row>55</xdr:row>
      <xdr:rowOff>143004</xdr:rowOff>
    </xdr:to>
    <xdr:sp macro="" textlink="$B$26">
      <xdr:nvSpPr>
        <xdr:cNvPr id="44" name="TextBox 43" descr="What is the Blooms Taxonomy Verb in your ILO?">
          <a:extLst>
            <a:ext uri="{FF2B5EF4-FFF2-40B4-BE49-F238E27FC236}">
              <a16:creationId xmlns:a16="http://schemas.microsoft.com/office/drawing/2014/main" id="{00000000-0008-0000-0100-00002C000000}"/>
            </a:ext>
          </a:extLst>
        </xdr:cNvPr>
        <xdr:cNvSpPr txBox="1"/>
      </xdr:nvSpPr>
      <xdr:spPr>
        <a:xfrm>
          <a:off x="2310572" y="10837793"/>
          <a:ext cx="1700821" cy="397281"/>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191407</xdr:colOff>
      <xdr:row>53</xdr:row>
      <xdr:rowOff>96005</xdr:rowOff>
    </xdr:from>
    <xdr:to>
      <xdr:col>5</xdr:col>
      <xdr:colOff>71664</xdr:colOff>
      <xdr:row>55</xdr:row>
      <xdr:rowOff>121043</xdr:rowOff>
    </xdr:to>
    <xdr:sp macro="" textlink="$D$26">
      <xdr:nvSpPr>
        <xdr:cNvPr id="45" name="TextBox 44" descr="Select the category of  Blooms Taxonomy in the pulldown menu to the right. ">
          <a:extLst>
            <a:ext uri="{FF2B5EF4-FFF2-40B4-BE49-F238E27FC236}">
              <a16:creationId xmlns:a16="http://schemas.microsoft.com/office/drawing/2014/main" id="{00000000-0008-0000-0100-00002D000000}"/>
            </a:ext>
          </a:extLst>
        </xdr:cNvPr>
        <xdr:cNvSpPr txBox="1"/>
      </xdr:nvSpPr>
      <xdr:spPr>
        <a:xfrm>
          <a:off x="4975442" y="10810388"/>
          <a:ext cx="1099457" cy="402725"/>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212090</xdr:colOff>
      <xdr:row>47</xdr:row>
      <xdr:rowOff>420590</xdr:rowOff>
    </xdr:from>
    <xdr:to>
      <xdr:col>2</xdr:col>
      <xdr:colOff>50981</xdr:colOff>
      <xdr:row>49</xdr:row>
      <xdr:rowOff>21084</xdr:rowOff>
    </xdr:to>
    <xdr:sp macro="" textlink="$B$26">
      <xdr:nvSpPr>
        <xdr:cNvPr id="46" name="TextBox 45" descr="What is the Blooms Taxonomy Verb in your ILO?">
          <a:extLst>
            <a:ext uri="{FF2B5EF4-FFF2-40B4-BE49-F238E27FC236}">
              <a16:creationId xmlns:a16="http://schemas.microsoft.com/office/drawing/2014/main" id="{00000000-0008-0000-0100-00002E000000}"/>
            </a:ext>
          </a:extLst>
        </xdr:cNvPr>
        <xdr:cNvSpPr txBox="1"/>
      </xdr:nvSpPr>
      <xdr:spPr>
        <a:xfrm>
          <a:off x="2325812" y="9591094"/>
          <a:ext cx="1700821" cy="395625"/>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xdr:from>
      <xdr:col>3</xdr:col>
      <xdr:colOff>214267</xdr:colOff>
      <xdr:row>47</xdr:row>
      <xdr:rowOff>393185</xdr:rowOff>
    </xdr:from>
    <xdr:to>
      <xdr:col>5</xdr:col>
      <xdr:colOff>94524</xdr:colOff>
      <xdr:row>49</xdr:row>
      <xdr:rowOff>1894</xdr:rowOff>
    </xdr:to>
    <xdr:sp macro="" textlink="$D$26">
      <xdr:nvSpPr>
        <xdr:cNvPr id="47" name="TextBox 46" descr="Select the category of  Blooms Taxonomy in the pulldown menu to the right. ">
          <a:extLst>
            <a:ext uri="{FF2B5EF4-FFF2-40B4-BE49-F238E27FC236}">
              <a16:creationId xmlns:a16="http://schemas.microsoft.com/office/drawing/2014/main" id="{00000000-0008-0000-0100-00002F000000}"/>
            </a:ext>
          </a:extLst>
        </xdr:cNvPr>
        <xdr:cNvSpPr txBox="1"/>
      </xdr:nvSpPr>
      <xdr:spPr>
        <a:xfrm>
          <a:off x="4998302" y="9563689"/>
          <a:ext cx="1099457" cy="403840"/>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xdr:twoCellAnchor>
    <xdr:from>
      <xdr:col>1</xdr:col>
      <xdr:colOff>189230</xdr:colOff>
      <xdr:row>42</xdr:row>
      <xdr:rowOff>138650</xdr:rowOff>
    </xdr:from>
    <xdr:to>
      <xdr:col>2</xdr:col>
      <xdr:colOff>28121</xdr:colOff>
      <xdr:row>44</xdr:row>
      <xdr:rowOff>158244</xdr:rowOff>
    </xdr:to>
    <xdr:sp macro="" textlink="$B$26">
      <xdr:nvSpPr>
        <xdr:cNvPr id="48" name="TextBox 47" descr="What is the Blooms Taxonomy Verb in your ILO?">
          <a:extLst>
            <a:ext uri="{FF2B5EF4-FFF2-40B4-BE49-F238E27FC236}">
              <a16:creationId xmlns:a16="http://schemas.microsoft.com/office/drawing/2014/main" id="{00000000-0008-0000-0100-000030000000}"/>
            </a:ext>
          </a:extLst>
        </xdr:cNvPr>
        <xdr:cNvSpPr txBox="1"/>
      </xdr:nvSpPr>
      <xdr:spPr>
        <a:xfrm>
          <a:off x="2302952" y="8368250"/>
          <a:ext cx="1700821" cy="397281"/>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00D9DAD1-D251-4351-9847-6CDA3768D5DF}" type="TxLink">
            <a:rPr lang="en-US" sz="900" b="1" i="0" u="none" strike="noStrike">
              <a:solidFill>
                <a:srgbClr val="000000"/>
              </a:solidFill>
              <a:latin typeface="Calibri"/>
              <a:cs typeface="Calibri"/>
            </a:rPr>
            <a:pPr/>
            <a:t>0</a:t>
          </a:fld>
          <a:endParaRPr lang="en-GB" sz="1100"/>
        </a:p>
      </xdr:txBody>
    </xdr:sp>
    <xdr:clientData/>
  </xdr:twoCellAnchor>
  <xdr:twoCellAnchor editAs="oneCell">
    <xdr:from>
      <xdr:col>0</xdr:col>
      <xdr:colOff>0</xdr:colOff>
      <xdr:row>0</xdr:row>
      <xdr:rowOff>0</xdr:rowOff>
    </xdr:from>
    <xdr:to>
      <xdr:col>83</xdr:col>
      <xdr:colOff>364998</xdr:colOff>
      <xdr:row>460</xdr:row>
      <xdr:rowOff>112474</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0"/>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0" y="0"/>
          <a:ext cx="36848233" cy="86138961"/>
        </a:xfrm>
        <a:prstGeom prst="rect">
          <a:avLst/>
        </a:prstGeom>
        <a:noFill/>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199027</xdr:colOff>
      <xdr:row>42</xdr:row>
      <xdr:rowOff>111245</xdr:rowOff>
    </xdr:from>
    <xdr:to>
      <xdr:col>5</xdr:col>
      <xdr:colOff>79284</xdr:colOff>
      <xdr:row>44</xdr:row>
      <xdr:rowOff>136283</xdr:rowOff>
    </xdr:to>
    <xdr:sp macro="" textlink="$D$26">
      <xdr:nvSpPr>
        <xdr:cNvPr id="49" name="TextBox 48" descr="Select the category of  Blooms Taxonomy in the pulldown menu to the right. ">
          <a:extLst>
            <a:ext uri="{FF2B5EF4-FFF2-40B4-BE49-F238E27FC236}">
              <a16:creationId xmlns:a16="http://schemas.microsoft.com/office/drawing/2014/main" id="{00000000-0008-0000-0100-000031000000}"/>
            </a:ext>
          </a:extLst>
        </xdr:cNvPr>
        <xdr:cNvSpPr txBox="1"/>
      </xdr:nvSpPr>
      <xdr:spPr>
        <a:xfrm>
          <a:off x="4983062" y="8340845"/>
          <a:ext cx="1099457" cy="402725"/>
        </a:xfrm>
        <a:prstGeom prst="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fld id="{61A80873-4E0D-4016-BD0E-7EAA836692F9}" type="TxLink">
            <a:rPr lang="en-US" sz="800" b="1" i="0" u="none" strike="noStrike">
              <a:solidFill>
                <a:srgbClr val="000000"/>
              </a:solidFill>
              <a:latin typeface="Calibri"/>
              <a:cs typeface="Calibri"/>
            </a:rPr>
            <a:pPr/>
            <a:t>Select the category of  Blooms Taxonomy:</a:t>
          </a:fld>
          <a:endParaRPr lang="en-GB" sz="1100"/>
        </a:p>
      </xdr:txBody>
    </xdr:sp>
    <xdr:clientData/>
  </xdr:twoCellAnchor>
  <mc:AlternateContent xmlns:mc="http://schemas.openxmlformats.org/markup-compatibility/2006">
    <mc:Choice xmlns:a14="http://schemas.microsoft.com/office/drawing/2010/main" Requires="a14">
      <xdr:twoCellAnchor editAs="oneCell">
        <xdr:from>
          <xdr:col>5</xdr:col>
          <xdr:colOff>83820</xdr:colOff>
          <xdr:row>24</xdr:row>
          <xdr:rowOff>83820</xdr:rowOff>
        </xdr:from>
        <xdr:to>
          <xdr:col>6</xdr:col>
          <xdr:colOff>403860</xdr:colOff>
          <xdr:row>25</xdr:row>
          <xdr:rowOff>327660</xdr:rowOff>
        </xdr:to>
        <xdr:sp macro="" textlink="">
          <xdr:nvSpPr>
            <xdr:cNvPr id="3074" name="ComboBox1" descr="Click the dropdown menu to select that Blooms category of the ILO entered above "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29</xdr:row>
          <xdr:rowOff>167640</xdr:rowOff>
        </xdr:from>
        <xdr:to>
          <xdr:col>6</xdr:col>
          <xdr:colOff>373380</xdr:colOff>
          <xdr:row>31</xdr:row>
          <xdr:rowOff>228600</xdr:rowOff>
        </xdr:to>
        <xdr:sp macro="" textlink="">
          <xdr:nvSpPr>
            <xdr:cNvPr id="3075" name="ComboBox2" descr="Click the dropdown menu to select that Blooms category of the ILO entered above "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37</xdr:row>
          <xdr:rowOff>144780</xdr:rowOff>
        </xdr:from>
        <xdr:to>
          <xdr:col>6</xdr:col>
          <xdr:colOff>365760</xdr:colOff>
          <xdr:row>39</xdr:row>
          <xdr:rowOff>205740</xdr:rowOff>
        </xdr:to>
        <xdr:sp macro="" textlink="">
          <xdr:nvSpPr>
            <xdr:cNvPr id="3076" name="ComboBox3" descr="Click the dropdown menu to select that Blooms category of the ILO entered above "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42</xdr:row>
          <xdr:rowOff>99060</xdr:rowOff>
        </xdr:from>
        <xdr:to>
          <xdr:col>6</xdr:col>
          <xdr:colOff>388620</xdr:colOff>
          <xdr:row>44</xdr:row>
          <xdr:rowOff>160020</xdr:rowOff>
        </xdr:to>
        <xdr:sp macro="" textlink="">
          <xdr:nvSpPr>
            <xdr:cNvPr id="3077" name="ComboBox4" descr="Click the dropdown menu to select that Blooms category of the ILO entered above "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47</xdr:row>
          <xdr:rowOff>358140</xdr:rowOff>
        </xdr:from>
        <xdr:to>
          <xdr:col>6</xdr:col>
          <xdr:colOff>381000</xdr:colOff>
          <xdr:row>49</xdr:row>
          <xdr:rowOff>0</xdr:rowOff>
        </xdr:to>
        <xdr:sp macro="" textlink="">
          <xdr:nvSpPr>
            <xdr:cNvPr id="3078" name="ComboBox5" descr="Click the dropdown menu to select that Blooms category of the ILO entered above "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53</xdr:row>
          <xdr:rowOff>99060</xdr:rowOff>
        </xdr:from>
        <xdr:to>
          <xdr:col>6</xdr:col>
          <xdr:colOff>373380</xdr:colOff>
          <xdr:row>55</xdr:row>
          <xdr:rowOff>160020</xdr:rowOff>
        </xdr:to>
        <xdr:sp macro="" textlink="">
          <xdr:nvSpPr>
            <xdr:cNvPr id="3079" name="ComboBox6" descr="Click the dropdown menu to select that Blooms category of the ILO entered above "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70</xdr:row>
          <xdr:rowOff>0</xdr:rowOff>
        </xdr:from>
        <xdr:to>
          <xdr:col>6</xdr:col>
          <xdr:colOff>342900</xdr:colOff>
          <xdr:row>71</xdr:row>
          <xdr:rowOff>243840</xdr:rowOff>
        </xdr:to>
        <xdr:sp macro="" textlink="">
          <xdr:nvSpPr>
            <xdr:cNvPr id="3080" name="ComboBox7" descr="Click the dropdown menu to select that Blooms category of the ILO entered above "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74</xdr:row>
          <xdr:rowOff>106680</xdr:rowOff>
        </xdr:from>
        <xdr:to>
          <xdr:col>6</xdr:col>
          <xdr:colOff>358140</xdr:colOff>
          <xdr:row>76</xdr:row>
          <xdr:rowOff>175260</xdr:rowOff>
        </xdr:to>
        <xdr:sp macro="" textlink="">
          <xdr:nvSpPr>
            <xdr:cNvPr id="3081" name="ComboBox8" descr="Click the dropdown menu to select that Blooms category of the ILO entered above "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103</xdr:row>
          <xdr:rowOff>30480</xdr:rowOff>
        </xdr:from>
        <xdr:to>
          <xdr:col>6</xdr:col>
          <xdr:colOff>281940</xdr:colOff>
          <xdr:row>104</xdr:row>
          <xdr:rowOff>137160</xdr:rowOff>
        </xdr:to>
        <xdr:sp macro="" textlink="">
          <xdr:nvSpPr>
            <xdr:cNvPr id="3101" name="ComboBox9" descr="Use this pulldown menu to select whichever of your ILO's you believe to be the most challenging"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86</xdr:row>
          <xdr:rowOff>99060</xdr:rowOff>
        </xdr:from>
        <xdr:to>
          <xdr:col>6</xdr:col>
          <xdr:colOff>381000</xdr:colOff>
          <xdr:row>101</xdr:row>
          <xdr:rowOff>114300</xdr:rowOff>
        </xdr:to>
        <xdr:sp macro="" textlink="">
          <xdr:nvSpPr>
            <xdr:cNvPr id="3102" name="TextBox1" descr="type your responses to the above prompt in this box. "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121</xdr:row>
          <xdr:rowOff>45720</xdr:rowOff>
        </xdr:from>
        <xdr:to>
          <xdr:col>6</xdr:col>
          <xdr:colOff>274320</xdr:colOff>
          <xdr:row>131</xdr:row>
          <xdr:rowOff>144780</xdr:rowOff>
        </xdr:to>
        <xdr:sp macro="" textlink="">
          <xdr:nvSpPr>
            <xdr:cNvPr id="3121" name="TextBox3" descr="type your notes here as you reflect on why this ILO is most challenging. "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556260</xdr:colOff>
          <xdr:row>151</xdr:row>
          <xdr:rowOff>403860</xdr:rowOff>
        </xdr:from>
        <xdr:to>
          <xdr:col>6</xdr:col>
          <xdr:colOff>22860</xdr:colOff>
          <xdr:row>151</xdr:row>
          <xdr:rowOff>670560</xdr:rowOff>
        </xdr:to>
        <xdr:sp macro="" textlink="">
          <xdr:nvSpPr>
            <xdr:cNvPr id="3131" name="TextBox9" descr="type your responses to the above prompt in this box. " hidden="1">
              <a:extLst>
                <a:ext uri="{63B3BB69-23CF-44E3-9099-C40C66FF867C}">
                  <a14:compatExt spid="_x0000_s3131"/>
                </a:ext>
                <a:ext uri="{FF2B5EF4-FFF2-40B4-BE49-F238E27FC236}">
                  <a16:creationId xmlns:a16="http://schemas.microsoft.com/office/drawing/2014/main" id="{00000000-0008-0000-0100-00003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556260</xdr:colOff>
          <xdr:row>151</xdr:row>
          <xdr:rowOff>769620</xdr:rowOff>
        </xdr:from>
        <xdr:to>
          <xdr:col>6</xdr:col>
          <xdr:colOff>15240</xdr:colOff>
          <xdr:row>151</xdr:row>
          <xdr:rowOff>1028700</xdr:rowOff>
        </xdr:to>
        <xdr:sp macro="" textlink="">
          <xdr:nvSpPr>
            <xdr:cNvPr id="3132" name="TextBox10" descr="type your responses to the above prompt in this box. " hidden="1">
              <a:extLst>
                <a:ext uri="{63B3BB69-23CF-44E3-9099-C40C66FF867C}">
                  <a14:compatExt spid="_x0000_s3132"/>
                </a:ext>
                <a:ext uri="{FF2B5EF4-FFF2-40B4-BE49-F238E27FC236}">
                  <a16:creationId xmlns:a16="http://schemas.microsoft.com/office/drawing/2014/main" id="{00000000-0008-0000-0100-00003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396240</xdr:colOff>
          <xdr:row>178</xdr:row>
          <xdr:rowOff>175260</xdr:rowOff>
        </xdr:from>
        <xdr:to>
          <xdr:col>5</xdr:col>
          <xdr:colOff>464820</xdr:colOff>
          <xdr:row>180</xdr:row>
          <xdr:rowOff>83820</xdr:rowOff>
        </xdr:to>
        <xdr:sp macro="" textlink="">
          <xdr:nvSpPr>
            <xdr:cNvPr id="3134" name="TextBox12" descr="type your responses to the above prompt in this box. "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181</xdr:row>
          <xdr:rowOff>60960</xdr:rowOff>
        </xdr:from>
        <xdr:to>
          <xdr:col>5</xdr:col>
          <xdr:colOff>457200</xdr:colOff>
          <xdr:row>182</xdr:row>
          <xdr:rowOff>137160</xdr:rowOff>
        </xdr:to>
        <xdr:sp macro="" textlink="">
          <xdr:nvSpPr>
            <xdr:cNvPr id="3135" name="TextBox13" descr="type your responses to the above prompt in this box. "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176</xdr:row>
          <xdr:rowOff>167640</xdr:rowOff>
        </xdr:from>
        <xdr:to>
          <xdr:col>5</xdr:col>
          <xdr:colOff>449580</xdr:colOff>
          <xdr:row>178</xdr:row>
          <xdr:rowOff>76200</xdr:rowOff>
        </xdr:to>
        <xdr:sp macro="" textlink="">
          <xdr:nvSpPr>
            <xdr:cNvPr id="3138" name="TextBox16" descr="type your responses to the above prompt in this box. "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21</xdr:row>
          <xdr:rowOff>68580</xdr:rowOff>
        </xdr:from>
        <xdr:to>
          <xdr:col>6</xdr:col>
          <xdr:colOff>411480</xdr:colOff>
          <xdr:row>24</xdr:row>
          <xdr:rowOff>91440</xdr:rowOff>
        </xdr:to>
        <xdr:sp macro="" textlink="">
          <xdr:nvSpPr>
            <xdr:cNvPr id="3142" name="TextBox4" descr="type one of your ILO's in this free-text space"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34</xdr:row>
          <xdr:rowOff>160020</xdr:rowOff>
        </xdr:from>
        <xdr:to>
          <xdr:col>6</xdr:col>
          <xdr:colOff>396240</xdr:colOff>
          <xdr:row>38</xdr:row>
          <xdr:rowOff>22860</xdr:rowOff>
        </xdr:to>
        <xdr:sp macro="" textlink="">
          <xdr:nvSpPr>
            <xdr:cNvPr id="3144" name="TextBox6" descr="type one of your ILO's in this free-text space"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71</xdr:row>
          <xdr:rowOff>510540</xdr:rowOff>
        </xdr:from>
        <xdr:to>
          <xdr:col>6</xdr:col>
          <xdr:colOff>358140</xdr:colOff>
          <xdr:row>74</xdr:row>
          <xdr:rowOff>106680</xdr:rowOff>
        </xdr:to>
        <xdr:sp macro="" textlink="">
          <xdr:nvSpPr>
            <xdr:cNvPr id="3146" name="TextBox18" descr="type one of your ILO's in this free-text space"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67</xdr:row>
          <xdr:rowOff>0</xdr:rowOff>
        </xdr:from>
        <xdr:to>
          <xdr:col>6</xdr:col>
          <xdr:colOff>358140</xdr:colOff>
          <xdr:row>70</xdr:row>
          <xdr:rowOff>22860</xdr:rowOff>
        </xdr:to>
        <xdr:sp macro="" textlink="">
          <xdr:nvSpPr>
            <xdr:cNvPr id="3147" name="TextBox19" descr="type one of your ILO's in this free-text space"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50</xdr:row>
          <xdr:rowOff>76200</xdr:rowOff>
        </xdr:from>
        <xdr:to>
          <xdr:col>6</xdr:col>
          <xdr:colOff>396240</xdr:colOff>
          <xdr:row>53</xdr:row>
          <xdr:rowOff>91440</xdr:rowOff>
        </xdr:to>
        <xdr:sp macro="" textlink="">
          <xdr:nvSpPr>
            <xdr:cNvPr id="3148" name="TextBox20" descr="type one of your ILO's in this free-text space"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39</xdr:row>
          <xdr:rowOff>510540</xdr:rowOff>
        </xdr:from>
        <xdr:to>
          <xdr:col>6</xdr:col>
          <xdr:colOff>411480</xdr:colOff>
          <xdr:row>42</xdr:row>
          <xdr:rowOff>106680</xdr:rowOff>
        </xdr:to>
        <xdr:sp macro="" textlink="">
          <xdr:nvSpPr>
            <xdr:cNvPr id="3149" name="TextBox21" descr="type one of your ILO's in this free-text space"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46</xdr:row>
          <xdr:rowOff>7620</xdr:rowOff>
        </xdr:from>
        <xdr:to>
          <xdr:col>6</xdr:col>
          <xdr:colOff>396240</xdr:colOff>
          <xdr:row>47</xdr:row>
          <xdr:rowOff>388620</xdr:rowOff>
        </xdr:to>
        <xdr:sp macro="" textlink="">
          <xdr:nvSpPr>
            <xdr:cNvPr id="3150" name="TextBox22" descr="type one of your ILO's in this free-text space"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24</xdr:row>
          <xdr:rowOff>83820</xdr:rowOff>
        </xdr:from>
        <xdr:to>
          <xdr:col>3</xdr:col>
          <xdr:colOff>190500</xdr:colOff>
          <xdr:row>25</xdr:row>
          <xdr:rowOff>327660</xdr:rowOff>
        </xdr:to>
        <xdr:sp macro="" textlink="">
          <xdr:nvSpPr>
            <xdr:cNvPr id="3151" name="TextBox17" descr="type the Blooms verb in this ILO"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30</xdr:row>
          <xdr:rowOff>0</xdr:rowOff>
        </xdr:from>
        <xdr:to>
          <xdr:col>3</xdr:col>
          <xdr:colOff>190500</xdr:colOff>
          <xdr:row>31</xdr:row>
          <xdr:rowOff>243840</xdr:rowOff>
        </xdr:to>
        <xdr:sp macro="" textlink="">
          <xdr:nvSpPr>
            <xdr:cNvPr id="3152" name="TextBox23" descr="type the Blooms verb in this ILO"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37</xdr:row>
          <xdr:rowOff>152400</xdr:rowOff>
        </xdr:from>
        <xdr:to>
          <xdr:col>3</xdr:col>
          <xdr:colOff>190500</xdr:colOff>
          <xdr:row>39</xdr:row>
          <xdr:rowOff>213360</xdr:rowOff>
        </xdr:to>
        <xdr:sp macro="" textlink="">
          <xdr:nvSpPr>
            <xdr:cNvPr id="3153" name="TextBox24" descr="type the Blooms verb in this ILO"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0</xdr:rowOff>
        </xdr:from>
        <xdr:to>
          <xdr:col>3</xdr:col>
          <xdr:colOff>167640</xdr:colOff>
          <xdr:row>71</xdr:row>
          <xdr:rowOff>243840</xdr:rowOff>
        </xdr:to>
        <xdr:sp macro="" textlink="">
          <xdr:nvSpPr>
            <xdr:cNvPr id="3154" name="TextBox25" descr="type the Blooms verb in this ILO"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1844040</xdr:colOff>
          <xdr:row>74</xdr:row>
          <xdr:rowOff>91440</xdr:rowOff>
        </xdr:from>
        <xdr:to>
          <xdr:col>3</xdr:col>
          <xdr:colOff>152400</xdr:colOff>
          <xdr:row>76</xdr:row>
          <xdr:rowOff>160020</xdr:rowOff>
        </xdr:to>
        <xdr:sp macro="" textlink="">
          <xdr:nvSpPr>
            <xdr:cNvPr id="3155" name="TextBox26" descr="type the Blooms verb in this ILO"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53</xdr:row>
          <xdr:rowOff>76200</xdr:rowOff>
        </xdr:from>
        <xdr:to>
          <xdr:col>3</xdr:col>
          <xdr:colOff>182880</xdr:colOff>
          <xdr:row>55</xdr:row>
          <xdr:rowOff>137160</xdr:rowOff>
        </xdr:to>
        <xdr:sp macro="" textlink="">
          <xdr:nvSpPr>
            <xdr:cNvPr id="3156" name="TextBox27" descr="type the Blooms verb in this ILO"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47</xdr:row>
          <xdr:rowOff>388620</xdr:rowOff>
        </xdr:from>
        <xdr:to>
          <xdr:col>3</xdr:col>
          <xdr:colOff>198120</xdr:colOff>
          <xdr:row>49</xdr:row>
          <xdr:rowOff>30480</xdr:rowOff>
        </xdr:to>
        <xdr:sp macro="" textlink="">
          <xdr:nvSpPr>
            <xdr:cNvPr id="3157" name="TextBox28" descr="type the Blooms verb in this ILO"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42</xdr:row>
          <xdr:rowOff>99060</xdr:rowOff>
        </xdr:from>
        <xdr:to>
          <xdr:col>3</xdr:col>
          <xdr:colOff>182880</xdr:colOff>
          <xdr:row>44</xdr:row>
          <xdr:rowOff>152400</xdr:rowOff>
        </xdr:to>
        <xdr:sp macro="" textlink="">
          <xdr:nvSpPr>
            <xdr:cNvPr id="3158" name="TextBox29" descr="type the Blooms verb in this ILO"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129540</xdr:colOff>
          <xdr:row>108</xdr:row>
          <xdr:rowOff>60960</xdr:rowOff>
        </xdr:from>
        <xdr:to>
          <xdr:col>6</xdr:col>
          <xdr:colOff>281940</xdr:colOff>
          <xdr:row>109</xdr:row>
          <xdr:rowOff>152400</xdr:rowOff>
        </xdr:to>
        <xdr:sp macro="" textlink="">
          <xdr:nvSpPr>
            <xdr:cNvPr id="3119" name="OptionButton1" descr="Click here for yes"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109</xdr:row>
          <xdr:rowOff>144780</xdr:rowOff>
        </xdr:from>
        <xdr:to>
          <xdr:col>6</xdr:col>
          <xdr:colOff>289560</xdr:colOff>
          <xdr:row>111</xdr:row>
          <xdr:rowOff>0</xdr:rowOff>
        </xdr:to>
        <xdr:sp macro="" textlink="">
          <xdr:nvSpPr>
            <xdr:cNvPr id="3120" name="OptionButton2" descr="Click here if you're not sure"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172</xdr:row>
          <xdr:rowOff>152400</xdr:rowOff>
        </xdr:from>
        <xdr:to>
          <xdr:col>5</xdr:col>
          <xdr:colOff>480060</xdr:colOff>
          <xdr:row>174</xdr:row>
          <xdr:rowOff>68580</xdr:rowOff>
        </xdr:to>
        <xdr:sp macro="" textlink="">
          <xdr:nvSpPr>
            <xdr:cNvPr id="3169" name="TextBox2" descr="type your responses to the above prompt in this box. "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403860</xdr:colOff>
          <xdr:row>174</xdr:row>
          <xdr:rowOff>160020</xdr:rowOff>
        </xdr:from>
        <xdr:to>
          <xdr:col>5</xdr:col>
          <xdr:colOff>472440</xdr:colOff>
          <xdr:row>176</xdr:row>
          <xdr:rowOff>68580</xdr:rowOff>
        </xdr:to>
        <xdr:sp macro="" textlink="">
          <xdr:nvSpPr>
            <xdr:cNvPr id="3170" name="TextBox31" descr="type your responses to the above prompt in this box. "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153</xdr:row>
          <xdr:rowOff>38100</xdr:rowOff>
        </xdr:from>
        <xdr:to>
          <xdr:col>5</xdr:col>
          <xdr:colOff>601980</xdr:colOff>
          <xdr:row>154</xdr:row>
          <xdr:rowOff>129540</xdr:rowOff>
        </xdr:to>
        <xdr:sp macro="" textlink="">
          <xdr:nvSpPr>
            <xdr:cNvPr id="3171" name="TextBox14" descr="type your responses to the above prompt in this box. "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155</xdr:row>
          <xdr:rowOff>68580</xdr:rowOff>
        </xdr:from>
        <xdr:to>
          <xdr:col>5</xdr:col>
          <xdr:colOff>601980</xdr:colOff>
          <xdr:row>156</xdr:row>
          <xdr:rowOff>152400</xdr:rowOff>
        </xdr:to>
        <xdr:sp macro="" textlink="">
          <xdr:nvSpPr>
            <xdr:cNvPr id="3172" name="TextBox15" descr="type your responses to the above prompt in this box. "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541020</xdr:colOff>
          <xdr:row>151</xdr:row>
          <xdr:rowOff>1120140</xdr:rowOff>
        </xdr:from>
        <xdr:to>
          <xdr:col>6</xdr:col>
          <xdr:colOff>0</xdr:colOff>
          <xdr:row>152</xdr:row>
          <xdr:rowOff>114300</xdr:rowOff>
        </xdr:to>
        <xdr:sp macro="" textlink="">
          <xdr:nvSpPr>
            <xdr:cNvPr id="3173" name="TextBox32" descr="type your responses to the above prompt in this box. "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1313234</xdr:colOff>
      <xdr:row>187</xdr:row>
      <xdr:rowOff>32427</xdr:rowOff>
    </xdr:from>
    <xdr:to>
      <xdr:col>5</xdr:col>
      <xdr:colOff>154284</xdr:colOff>
      <xdr:row>196</xdr:row>
      <xdr:rowOff>119453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20894" y="34435916"/>
          <a:ext cx="2748326" cy="1692090"/>
        </a:xfrm>
        <a:prstGeom prst="rightArrow">
          <a:avLst/>
        </a:prstGeom>
        <a:ln/>
        <a:scene3d>
          <a:camera prst="orthographicFront"/>
          <a:lightRig rig="threePt" dir="t"/>
        </a:scene3d>
        <a:sp3d>
          <a:bevelT prst="slope"/>
        </a:sp3d>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GB" sz="1100"/>
            <a:t>You're</a:t>
          </a:r>
          <a:r>
            <a:rPr lang="en-GB" sz="1100" baseline="0"/>
            <a:t> done with this step!</a:t>
          </a:r>
        </a:p>
        <a:p>
          <a:r>
            <a:rPr lang="en-GB" sz="1100" baseline="0"/>
            <a:t>To proceed to the next step...</a:t>
          </a:r>
        </a:p>
        <a:p>
          <a:r>
            <a:rPr lang="en-GB" sz="1100" b="1" i="1" baseline="0"/>
            <a:t>click the sheet below entitled:</a:t>
          </a:r>
        </a:p>
        <a:p>
          <a:r>
            <a:rPr lang="en-GB" sz="1100" b="1" baseline="0"/>
            <a:t>3. Deconstructing your ILO's</a:t>
          </a:r>
        </a:p>
      </xdr:txBody>
    </xdr:sp>
    <xdr:clientData/>
  </xdr:twoCellAnchor>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6</xdr:col>
          <xdr:colOff>373380</xdr:colOff>
          <xdr:row>30</xdr:row>
          <xdr:rowOff>22860</xdr:rowOff>
        </xdr:to>
        <xdr:sp macro="" textlink="">
          <xdr:nvSpPr>
            <xdr:cNvPr id="3143" name="TextBox5" descr="type one of your ILO's in this free-text space"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450816</xdr:colOff>
      <xdr:row>117</xdr:row>
      <xdr:rowOff>90268</xdr:rowOff>
    </xdr:from>
    <xdr:to>
      <xdr:col>13</xdr:col>
      <xdr:colOff>141903</xdr:colOff>
      <xdr:row>128</xdr:row>
      <xdr:rowOff>6864</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569735" y="33151457"/>
          <a:ext cx="2745952" cy="1955461"/>
        </a:xfrm>
        <a:prstGeom prst="rightArrow">
          <a:avLst/>
        </a:prstGeom>
        <a:ln/>
        <a:scene3d>
          <a:camera prst="orthographicFront"/>
          <a:lightRig rig="threePt" dir="t"/>
        </a:scene3d>
        <a:sp3d>
          <a:bevelT prst="slope"/>
        </a:sp3d>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GB" sz="1100"/>
            <a:t>You're</a:t>
          </a:r>
          <a:r>
            <a:rPr lang="en-GB" sz="1100" baseline="0"/>
            <a:t> done with this step!</a:t>
          </a:r>
        </a:p>
        <a:p>
          <a:r>
            <a:rPr lang="en-GB" sz="1100" baseline="0"/>
            <a:t>To proceed to the next step...</a:t>
          </a:r>
        </a:p>
        <a:p>
          <a:r>
            <a:rPr lang="en-GB" sz="1100" b="1" i="1" baseline="0"/>
            <a:t>click the sheet below entitled:</a:t>
          </a:r>
        </a:p>
        <a:p>
          <a:r>
            <a:rPr lang="en-GB" sz="1100" b="1" baseline="0"/>
            <a:t>4. Identifying Barriers to Engagement</a:t>
          </a:r>
        </a:p>
      </xdr:txBody>
    </xdr:sp>
    <xdr:clientData/>
  </xdr:twoCellAnchor>
  <xdr:twoCellAnchor>
    <xdr:from>
      <xdr:col>4</xdr:col>
      <xdr:colOff>120015</xdr:colOff>
      <xdr:row>98</xdr:row>
      <xdr:rowOff>250372</xdr:rowOff>
    </xdr:from>
    <xdr:to>
      <xdr:col>30</xdr:col>
      <xdr:colOff>591671</xdr:colOff>
      <xdr:row>116</xdr:row>
      <xdr:rowOff>44825</xdr:rowOff>
    </xdr:to>
    <xdr:sp macro="" textlink="">
      <xdr:nvSpPr>
        <xdr:cNvPr id="29" name="Rectangle: Single Corner Rounded 28">
          <a:extLst>
            <a:ext uri="{FF2B5EF4-FFF2-40B4-BE49-F238E27FC236}">
              <a16:creationId xmlns:a16="http://schemas.microsoft.com/office/drawing/2014/main" id="{00000000-0008-0000-0200-00001D000000}"/>
            </a:ext>
          </a:extLst>
        </xdr:cNvPr>
        <xdr:cNvSpPr/>
      </xdr:nvSpPr>
      <xdr:spPr>
        <a:xfrm>
          <a:off x="2558415" y="29358772"/>
          <a:ext cx="9006056" cy="5944882"/>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a:t>
          </a:r>
          <a:r>
            <a:rPr lang="en-GB" sz="1600" baseline="0">
              <a:effectLst>
                <a:outerShdw blurRad="50800" dist="38100" algn="l" rotWithShape="0">
                  <a:prstClr val="black">
                    <a:alpha val="40000"/>
                  </a:prstClr>
                </a:outerShdw>
              </a:effectLst>
            </a:rPr>
            <a:t> 3.4 - Completing Expansion of your ILO</a:t>
          </a:r>
          <a:r>
            <a:rPr lang="en-GB" sz="1100">
              <a:effectLst>
                <a:outerShdw blurRad="50800" dist="38100" algn="l" rotWithShape="0">
                  <a:prstClr val="black">
                    <a:alpha val="40000"/>
                  </a:prstClr>
                </a:outerShdw>
              </a:effectLst>
            </a:rPr>
            <a:t>, </a:t>
          </a:r>
        </a:p>
      </xdr:txBody>
    </xdr:sp>
    <xdr:clientData/>
  </xdr:twoCellAnchor>
  <xdr:twoCellAnchor>
    <xdr:from>
      <xdr:col>4</xdr:col>
      <xdr:colOff>120015</xdr:colOff>
      <xdr:row>65</xdr:row>
      <xdr:rowOff>216829</xdr:rowOff>
    </xdr:from>
    <xdr:to>
      <xdr:col>12</xdr:col>
      <xdr:colOff>525780</xdr:colOff>
      <xdr:row>97</xdr:row>
      <xdr:rowOff>22860</xdr:rowOff>
    </xdr:to>
    <xdr:sp macro="" textlink="">
      <xdr:nvSpPr>
        <xdr:cNvPr id="20" name="Rectangle: Single Corner Rounded 19">
          <a:extLst>
            <a:ext uri="{FF2B5EF4-FFF2-40B4-BE49-F238E27FC236}">
              <a16:creationId xmlns:a16="http://schemas.microsoft.com/office/drawing/2014/main" id="{00000000-0008-0000-0200-000014000000}"/>
            </a:ext>
          </a:extLst>
        </xdr:cNvPr>
        <xdr:cNvSpPr/>
      </xdr:nvSpPr>
      <xdr:spPr>
        <a:xfrm>
          <a:off x="2558415" y="16523629"/>
          <a:ext cx="5282565" cy="6321131"/>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a:t>
          </a:r>
          <a:r>
            <a:rPr lang="en-GB" sz="1600" baseline="0">
              <a:effectLst>
                <a:outerShdw blurRad="50800" dist="38100" algn="l" rotWithShape="0">
                  <a:prstClr val="black">
                    <a:alpha val="40000"/>
                  </a:prstClr>
                </a:outerShdw>
              </a:effectLst>
            </a:rPr>
            <a:t> 3.3 - Expanding your ILO</a:t>
          </a:r>
        </a:p>
        <a:p>
          <a:pPr algn="l"/>
          <a:endParaRPr lang="en-GB" sz="1100">
            <a:effectLst>
              <a:outerShdw blurRad="50800" dist="38100" algn="l" rotWithShape="0">
                <a:prstClr val="black">
                  <a:alpha val="40000"/>
                </a:prstClr>
              </a:outerShdw>
            </a:effectLst>
          </a:endParaRPr>
        </a:p>
      </xdr:txBody>
    </xdr:sp>
    <xdr:clientData/>
  </xdr:twoCellAnchor>
  <xdr:twoCellAnchor>
    <xdr:from>
      <xdr:col>4</xdr:col>
      <xdr:colOff>103036</xdr:colOff>
      <xdr:row>33</xdr:row>
      <xdr:rowOff>600926</xdr:rowOff>
    </xdr:from>
    <xdr:to>
      <xdr:col>15</xdr:col>
      <xdr:colOff>106018</xdr:colOff>
      <xdr:row>65</xdr:row>
      <xdr:rowOff>13251</xdr:rowOff>
    </xdr:to>
    <xdr:sp macro="" textlink="">
      <xdr:nvSpPr>
        <xdr:cNvPr id="14" name="Rectangle: Single Corner Rounded 13">
          <a:extLst>
            <a:ext uri="{FF2B5EF4-FFF2-40B4-BE49-F238E27FC236}">
              <a16:creationId xmlns:a16="http://schemas.microsoft.com/office/drawing/2014/main" id="{00000000-0008-0000-0200-00000E000000}"/>
            </a:ext>
          </a:extLst>
        </xdr:cNvPr>
        <xdr:cNvSpPr/>
      </xdr:nvSpPr>
      <xdr:spPr>
        <a:xfrm>
          <a:off x="2541436" y="8765212"/>
          <a:ext cx="6708582" cy="7674582"/>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eaLnBrk="1" fontAlgn="auto" latinLnBrk="0" hangingPunct="1"/>
          <a:r>
            <a:rPr lang="en-GB" sz="1600">
              <a:effectLst>
                <a:outerShdw blurRad="50800" dist="38100" algn="l" rotWithShape="0">
                  <a:prstClr val="black">
                    <a:alpha val="40000"/>
                  </a:prstClr>
                </a:outerShdw>
              </a:effectLst>
            </a:rPr>
            <a:t>Step</a:t>
          </a:r>
          <a:r>
            <a:rPr lang="en-GB" sz="1600" baseline="0">
              <a:effectLst>
                <a:outerShdw blurRad="50800" dist="38100" algn="l" rotWithShape="0">
                  <a:prstClr val="black">
                    <a:alpha val="40000"/>
                  </a:prstClr>
                </a:outerShdw>
              </a:effectLst>
            </a:rPr>
            <a:t> 3.2 - </a:t>
          </a:r>
          <a:r>
            <a:rPr lang="en-GB" sz="1600" baseline="0">
              <a:solidFill>
                <a:schemeClr val="lt1"/>
              </a:solidFill>
              <a:effectLst/>
              <a:latin typeface="+mn-lt"/>
              <a:ea typeface="+mn-ea"/>
              <a:cs typeface="+mn-cs"/>
            </a:rPr>
            <a:t>What are three real world applications of your chosen ILO? </a:t>
          </a:r>
          <a:endParaRPr lang="en-GB" sz="1600">
            <a:effectLst/>
          </a:endParaRPr>
        </a:p>
        <a:p>
          <a:pPr algn="l"/>
          <a:endParaRPr lang="en-GB" sz="1100">
            <a:effectLst>
              <a:outerShdw blurRad="50800" dist="38100" algn="l" rotWithShape="0">
                <a:prstClr val="black">
                  <a:alpha val="40000"/>
                </a:prstClr>
              </a:outerShdw>
            </a:effectLst>
          </a:endParaRPr>
        </a:p>
      </xdr:txBody>
    </xdr:sp>
    <xdr:clientData/>
  </xdr:twoCellAnchor>
  <xdr:twoCellAnchor>
    <xdr:from>
      <xdr:col>4</xdr:col>
      <xdr:colOff>129540</xdr:colOff>
      <xdr:row>16</xdr:row>
      <xdr:rowOff>161926</xdr:rowOff>
    </xdr:from>
    <xdr:to>
      <xdr:col>15</xdr:col>
      <xdr:colOff>60960</xdr:colOff>
      <xdr:row>33</xdr:row>
      <xdr:rowOff>71439</xdr:rowOff>
    </xdr:to>
    <xdr:sp macro="" textlink="">
      <xdr:nvSpPr>
        <xdr:cNvPr id="5" name="Rectangle: Single Corner Rounded 4">
          <a:extLst>
            <a:ext uri="{FF2B5EF4-FFF2-40B4-BE49-F238E27FC236}">
              <a16:creationId xmlns:a16="http://schemas.microsoft.com/office/drawing/2014/main" id="{00000000-0008-0000-0200-000005000000}"/>
            </a:ext>
          </a:extLst>
        </xdr:cNvPr>
        <xdr:cNvSpPr/>
      </xdr:nvSpPr>
      <xdr:spPr>
        <a:xfrm>
          <a:off x="2567940" y="3122840"/>
          <a:ext cx="6637020" cy="5112885"/>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a:t>
          </a:r>
          <a:r>
            <a:rPr lang="en-GB" sz="1600" baseline="0">
              <a:effectLst>
                <a:outerShdw blurRad="50800" dist="38100" algn="l" rotWithShape="0">
                  <a:prstClr val="black">
                    <a:alpha val="40000"/>
                  </a:prstClr>
                </a:outerShdw>
              </a:effectLst>
            </a:rPr>
            <a:t> 3.1 - Diagramming your ILO</a:t>
          </a:r>
        </a:p>
        <a:p>
          <a:pPr algn="l"/>
          <a:endParaRPr lang="en-GB" sz="1100">
            <a:effectLst>
              <a:outerShdw blurRad="50800" dist="38100" algn="l" rotWithShape="0">
                <a:prstClr val="black">
                  <a:alpha val="40000"/>
                </a:prstClr>
              </a:outerShdw>
            </a:effectLst>
          </a:endParaRPr>
        </a:p>
      </xdr:txBody>
    </xdr:sp>
    <xdr:clientData/>
  </xdr:twoCellAnchor>
  <xdr:twoCellAnchor>
    <xdr:from>
      <xdr:col>17</xdr:col>
      <xdr:colOff>60960</xdr:colOff>
      <xdr:row>45</xdr:row>
      <xdr:rowOff>60960</xdr:rowOff>
    </xdr:from>
    <xdr:to>
      <xdr:col>26</xdr:col>
      <xdr:colOff>586740</xdr:colOff>
      <xdr:row>55</xdr:row>
      <xdr:rowOff>76200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424160" y="8290560"/>
          <a:ext cx="6080760" cy="1844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t>This ILO represent</a:t>
          </a:r>
          <a:r>
            <a:rPr lang="en-GB" sz="1100" baseline="0"/>
            <a:t>s more than knowledge that you're assessing. It represents knowledge that probably has applications in many real world contexts, like </a:t>
          </a:r>
          <a:r>
            <a:rPr lang="en-GB" sz="1100" baseline="0">
              <a:solidFill>
                <a:schemeClr val="dk1"/>
              </a:solidFill>
              <a:effectLst/>
              <a:latin typeface="+mn-lt"/>
              <a:ea typeface="+mn-ea"/>
              <a:cs typeface="+mn-cs"/>
            </a:rPr>
            <a:t>job roles, job tasks, or real-life situations.</a:t>
          </a:r>
          <a:endParaRPr lang="en-GB">
            <a:effectLst/>
          </a:endParaRPr>
        </a:p>
        <a:p>
          <a:endParaRPr lang="en-GB" sz="1100" baseline="0"/>
        </a:p>
        <a:p>
          <a:r>
            <a:rPr lang="en-GB" sz="1100" baseline="0"/>
            <a:t>Think about the different ways you or your colleagues apply this ILO in your carrer. </a:t>
          </a:r>
        </a:p>
        <a:p>
          <a:endParaRPr lang="en-GB" sz="1100" baseline="0"/>
        </a:p>
        <a:p>
          <a:r>
            <a:rPr lang="en-GB" sz="1100" baseline="0"/>
            <a:t>if you could make your assessment a realistic simulation, what would you </a:t>
          </a:r>
        </a:p>
        <a:p>
          <a:endParaRPr lang="en-GB" sz="1100" baseline="0"/>
        </a:p>
        <a:p>
          <a:r>
            <a:rPr lang="en-GB" sz="1100" baseline="0"/>
            <a:t>What </a:t>
          </a:r>
        </a:p>
      </xdr:txBody>
    </xdr:sp>
    <xdr:clientData/>
  </xdr:twoCellAnchor>
  <xdr:twoCellAnchor>
    <xdr:from>
      <xdr:col>5</xdr:col>
      <xdr:colOff>12390</xdr:colOff>
      <xdr:row>24</xdr:row>
      <xdr:rowOff>122182</xdr:rowOff>
    </xdr:from>
    <xdr:to>
      <xdr:col>14</xdr:col>
      <xdr:colOff>117709</xdr:colOff>
      <xdr:row>27</xdr:row>
      <xdr:rowOff>75411</xdr:rowOff>
    </xdr:to>
    <xdr:sp macro="" textlink="'2. Targeting your Primary ILO'!O80">
      <xdr:nvSpPr>
        <xdr:cNvPr id="4" name="TextBox 3">
          <a:extLst>
            <a:ext uri="{FF2B5EF4-FFF2-40B4-BE49-F238E27FC236}">
              <a16:creationId xmlns:a16="http://schemas.microsoft.com/office/drawing/2014/main" id="{00000000-0008-0000-0200-000004000000}"/>
            </a:ext>
          </a:extLst>
        </xdr:cNvPr>
        <xdr:cNvSpPr txBox="1"/>
      </xdr:nvSpPr>
      <xdr:spPr>
        <a:xfrm>
          <a:off x="3048000" y="6639450"/>
          <a:ext cx="5569416" cy="510790"/>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fld id="{0C69C79C-5E07-44CA-A076-D376A8C977F3}" type="TxLink">
            <a:rPr lang="en-US" sz="1100" b="0" i="0" u="none" strike="noStrike" baseline="0">
              <a:ln>
                <a:solidFill>
                  <a:schemeClr val="tx1">
                    <a:alpha val="10000"/>
                  </a:schemeClr>
                </a:solidFill>
              </a:ln>
              <a:solidFill>
                <a:srgbClr val="000000"/>
              </a:solidFill>
              <a:latin typeface="Calibri"/>
              <a:cs typeface="Calibri"/>
            </a:rPr>
            <a:pPr algn="ctr"/>
            <a:t>ILO 4: Demonstrate mastery and skills needed to conduct developmental research</a:t>
          </a:fld>
          <a:endParaRPr lang="en-GB" sz="1100" baseline="0">
            <a:ln>
              <a:solidFill>
                <a:schemeClr val="tx1">
                  <a:alpha val="10000"/>
                </a:schemeClr>
              </a:solidFill>
            </a:ln>
          </a:endParaRPr>
        </a:p>
      </xdr:txBody>
    </xdr:sp>
    <xdr:clientData/>
  </xdr:twoCellAnchor>
  <xdr:twoCellAnchor>
    <xdr:from>
      <xdr:col>4</xdr:col>
      <xdr:colOff>401542</xdr:colOff>
      <xdr:row>72</xdr:row>
      <xdr:rowOff>48446</xdr:rowOff>
    </xdr:from>
    <xdr:to>
      <xdr:col>12</xdr:col>
      <xdr:colOff>241522</xdr:colOff>
      <xdr:row>96</xdr:row>
      <xdr:rowOff>1714500</xdr:rowOff>
    </xdr:to>
    <xdr:sp macro="" textlink="">
      <xdr:nvSpPr>
        <xdr:cNvPr id="26" name="TextBox 25">
          <a:extLst>
            <a:ext uri="{FF2B5EF4-FFF2-40B4-BE49-F238E27FC236}">
              <a16:creationId xmlns:a16="http://schemas.microsoft.com/office/drawing/2014/main" id="{00000000-0008-0000-0200-00001A000000}"/>
            </a:ext>
            <a:ext uri="{C183D7F6-B498-43B3-948B-1728B52AA6E4}">
              <adec:decorative xmlns:adec="http://schemas.microsoft.com/office/drawing/2017/decorative" val="1"/>
            </a:ext>
          </a:extLst>
        </xdr:cNvPr>
        <xdr:cNvSpPr txBox="1"/>
      </xdr:nvSpPr>
      <xdr:spPr>
        <a:xfrm>
          <a:off x="2839942" y="19456255"/>
          <a:ext cx="4716780" cy="6118784"/>
        </a:xfrm>
        <a:prstGeom prst="roundRect">
          <a:avLst/>
        </a:prstGeom>
        <a:solidFill>
          <a:srgbClr val="FEFBCE"/>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p>
      </xdr:txBody>
    </xdr:sp>
    <xdr:clientData/>
  </xdr:twoCellAnchor>
  <xdr:twoCellAnchor>
    <xdr:from>
      <xdr:col>4</xdr:col>
      <xdr:colOff>379052</xdr:colOff>
      <xdr:row>104</xdr:row>
      <xdr:rowOff>124161</xdr:rowOff>
    </xdr:from>
    <xdr:to>
      <xdr:col>30</xdr:col>
      <xdr:colOff>219986</xdr:colOff>
      <xdr:row>114</xdr:row>
      <xdr:rowOff>116176</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17452" y="32235737"/>
          <a:ext cx="8375334" cy="1784957"/>
        </a:xfrm>
        <a:prstGeom prst="roundRect">
          <a:avLst/>
        </a:prstGeom>
        <a:gradFill>
          <a:gsLst>
            <a:gs pos="0">
              <a:srgbClr val="FEFBCE"/>
            </a:gs>
            <a:gs pos="100000">
              <a:srgbClr val="FFEFD5"/>
            </a:gs>
          </a:gsLst>
        </a:gradFill>
        <a:ln/>
        <a:effectLst/>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r>
            <a:rPr lang="en-GB" sz="1100" baseline="0"/>
            <a:t>Its about making sure they see the situation like...                                                                ... and...</a:t>
          </a:r>
        </a:p>
        <a:p>
          <a:endParaRPr lang="en-GB" sz="1100" baseline="0"/>
        </a:p>
        <a:p>
          <a:r>
            <a:rPr lang="en-GB" sz="1100" baseline="0"/>
            <a:t>...know that it means they have to ...                                     . ...something...like... </a:t>
          </a:r>
        </a:p>
        <a:p>
          <a:endParaRPr lang="en-GB" sz="1100" baseline="0"/>
        </a:p>
        <a:p>
          <a:r>
            <a:rPr lang="en-GB" sz="1100" baseline="0"/>
            <a:t>...and trusting they can do that because they know how to take crucial information like...                                              and...       </a:t>
          </a:r>
        </a:p>
        <a:p>
          <a:r>
            <a:rPr lang="en-GB" sz="1100" baseline="0"/>
            <a:t>...and                     BLANK  ...it...</a:t>
          </a:r>
        </a:p>
        <a:p>
          <a:endParaRPr lang="en-GB" sz="1100" baseline="0"/>
        </a:p>
        <a:p>
          <a:r>
            <a:rPr lang="en-GB" sz="1100" baseline="0"/>
            <a:t>...so that they can                              BLANK ...something that has the real-world effect they want like...</a:t>
          </a:r>
        </a:p>
      </xdr:txBody>
    </xdr:sp>
    <xdr:clientData/>
  </xdr:twoCellAnchor>
  <mc:AlternateContent xmlns:mc="http://schemas.openxmlformats.org/markup-compatibility/2006">
    <mc:Choice xmlns:a14="http://schemas.microsoft.com/office/drawing/2010/main" Requires="a14">
      <xdr:twoCellAnchor editAs="oneCell">
        <xdr:from>
          <xdr:col>7</xdr:col>
          <xdr:colOff>198120</xdr:colOff>
          <xdr:row>82</xdr:row>
          <xdr:rowOff>99060</xdr:rowOff>
        </xdr:from>
        <xdr:to>
          <xdr:col>11</xdr:col>
          <xdr:colOff>457200</xdr:colOff>
          <xdr:row>88</xdr:row>
          <xdr:rowOff>114300</xdr:rowOff>
        </xdr:to>
        <xdr:sp macro="" textlink="">
          <xdr:nvSpPr>
            <xdr:cNvPr id="15373" name="TextBox10" descr="This box contains a description of verb category you selected in the corresponding box to the left" hidden="1">
              <a:extLst>
                <a:ext uri="{63B3BB69-23CF-44E3-9099-C40C66FF867C}">
                  <a14:compatExt spid="_x0000_s15373"/>
                </a:ext>
                <a:ext uri="{FF2B5EF4-FFF2-40B4-BE49-F238E27FC236}">
                  <a16:creationId xmlns:a16="http://schemas.microsoft.com/office/drawing/2014/main" id="{00000000-0008-0000-0200-00000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167268</xdr:colOff>
      <xdr:row>33</xdr:row>
      <xdr:rowOff>1146098</xdr:rowOff>
    </xdr:from>
    <xdr:to>
      <xdr:col>14</xdr:col>
      <xdr:colOff>55756</xdr:colOff>
      <xdr:row>44</xdr:row>
      <xdr:rowOff>600926</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3202878" y="9336049"/>
          <a:ext cx="5352585" cy="2509023"/>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ln>
                <a:solidFill>
                  <a:schemeClr val="tx1">
                    <a:alpha val="10000"/>
                  </a:schemeClr>
                </a:solidFill>
              </a:ln>
            </a:rPr>
            <a:t>This next step can help to make your ILO more inclusive, by focusing and defining its value, leaving less room for ambiguity in your assessment design.</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As students, you and your colleagues achieved this ILO in your own lives.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Think about the professional experiences you or your colleagues couldn't have, if you hadn't achieved this ILO in some way.</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i.e. Jobs, tasks, professional opportunities, other real-world applications of the knowledge you assessing.</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Then answer the prompts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xdr:txBody>
    </xdr:sp>
    <xdr:clientData/>
  </xdr:twoCellAnchor>
  <xdr:twoCellAnchor>
    <xdr:from>
      <xdr:col>7</xdr:col>
      <xdr:colOff>180537</xdr:colOff>
      <xdr:row>45</xdr:row>
      <xdr:rowOff>520390</xdr:rowOff>
    </xdr:from>
    <xdr:to>
      <xdr:col>11</xdr:col>
      <xdr:colOff>262137</xdr:colOff>
      <xdr:row>48</xdr:row>
      <xdr:rowOff>18585</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4430391" y="12768146"/>
          <a:ext cx="2510087" cy="638098"/>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If I never achieved this ILO in some way, I couldn't engage in...</a:t>
          </a:r>
        </a:p>
      </xdr:txBody>
    </xdr:sp>
    <xdr:clientData/>
  </xdr:twoCellAnchor>
  <xdr:twoCellAnchor>
    <xdr:from>
      <xdr:col>7</xdr:col>
      <xdr:colOff>180537</xdr:colOff>
      <xdr:row>50</xdr:row>
      <xdr:rowOff>1758</xdr:rowOff>
    </xdr:from>
    <xdr:to>
      <xdr:col>11</xdr:col>
      <xdr:colOff>262137</xdr:colOff>
      <xdr:row>51</xdr:row>
      <xdr:rowOff>70339</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4447737" y="9145758"/>
          <a:ext cx="2520000" cy="251461"/>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7000"/>
                  </a:schemeClr>
                </a:solidFill>
              </a:ln>
            </a:rPr>
            <a:t>...or...</a:t>
          </a:r>
        </a:p>
      </xdr:txBody>
    </xdr:sp>
    <xdr:clientData/>
  </xdr:twoCellAnchor>
  <xdr:twoCellAnchor>
    <xdr:from>
      <xdr:col>7</xdr:col>
      <xdr:colOff>180537</xdr:colOff>
      <xdr:row>58</xdr:row>
      <xdr:rowOff>0</xdr:rowOff>
    </xdr:from>
    <xdr:to>
      <xdr:col>11</xdr:col>
      <xdr:colOff>262137</xdr:colOff>
      <xdr:row>61</xdr:row>
      <xdr:rowOff>161192</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4447737" y="10607040"/>
          <a:ext cx="2520000" cy="709832"/>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Bonus!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I even know people or have heard of people have gone on to...</a:t>
          </a:r>
        </a:p>
      </xdr:txBody>
    </xdr:sp>
    <xdr:clientData/>
  </xdr:twoCellAnchor>
  <xdr:twoCellAnchor>
    <xdr:from>
      <xdr:col>7</xdr:col>
      <xdr:colOff>180537</xdr:colOff>
      <xdr:row>53</xdr:row>
      <xdr:rowOff>76200</xdr:rowOff>
    </xdr:from>
    <xdr:to>
      <xdr:col>11</xdr:col>
      <xdr:colOff>262137</xdr:colOff>
      <xdr:row>56</xdr:row>
      <xdr:rowOff>8793</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4447737" y="9768840"/>
          <a:ext cx="2520000" cy="481233"/>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I have lots of colleagues who use these skills to engage in ...</a:t>
          </a:r>
        </a:p>
      </xdr:txBody>
    </xdr:sp>
    <xdr:clientData/>
  </xdr:twoCellAnchor>
  <mc:AlternateContent xmlns:mc="http://schemas.openxmlformats.org/markup-compatibility/2006">
    <mc:Choice xmlns:a14="http://schemas.microsoft.com/office/drawing/2010/main" Requires="a14">
      <xdr:twoCellAnchor editAs="oneCell">
        <xdr:from>
          <xdr:col>7</xdr:col>
          <xdr:colOff>175260</xdr:colOff>
          <xdr:row>89</xdr:row>
          <xdr:rowOff>68580</xdr:rowOff>
        </xdr:from>
        <xdr:to>
          <xdr:col>11</xdr:col>
          <xdr:colOff>495300</xdr:colOff>
          <xdr:row>95</xdr:row>
          <xdr:rowOff>38100</xdr:rowOff>
        </xdr:to>
        <xdr:sp macro="" textlink="">
          <xdr:nvSpPr>
            <xdr:cNvPr id="15383" name="TextBox12" descr="This box contains a description of verb category you selected in the corresponding box to the left" hidden="1">
              <a:extLst>
                <a:ext uri="{63B3BB69-23CF-44E3-9099-C40C66FF867C}">
                  <a14:compatExt spid="_x0000_s15383"/>
                </a:ext>
                <a:ext uri="{FF2B5EF4-FFF2-40B4-BE49-F238E27FC236}">
                  <a16:creationId xmlns:a16="http://schemas.microsoft.com/office/drawing/2014/main" id="{00000000-0008-0000-0200-00001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96</xdr:row>
          <xdr:rowOff>38100</xdr:rowOff>
        </xdr:from>
        <xdr:to>
          <xdr:col>11</xdr:col>
          <xdr:colOff>480060</xdr:colOff>
          <xdr:row>96</xdr:row>
          <xdr:rowOff>952500</xdr:rowOff>
        </xdr:to>
        <xdr:sp macro="" textlink="">
          <xdr:nvSpPr>
            <xdr:cNvPr id="15385" name="TextBox13" descr="This box contains a description of verb category you selected in the corresponding box to the left" hidden="1">
              <a:extLst>
                <a:ext uri="{63B3BB69-23CF-44E3-9099-C40C66FF867C}">
                  <a14:compatExt spid="_x0000_s15385"/>
                </a:ext>
                <a:ext uri="{FF2B5EF4-FFF2-40B4-BE49-F238E27FC236}">
                  <a16:creationId xmlns:a16="http://schemas.microsoft.com/office/drawing/2014/main" id="{00000000-0008-0000-0200-00001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495300</xdr:colOff>
      <xdr:row>71</xdr:row>
      <xdr:rowOff>1013460</xdr:rowOff>
    </xdr:from>
    <xdr:to>
      <xdr:col>12</xdr:col>
      <xdr:colOff>152399</xdr:colOff>
      <xdr:row>72</xdr:row>
      <xdr:rowOff>22860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3543300" y="20055840"/>
          <a:ext cx="3924299" cy="2400300"/>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Now that you've made your contexts more inclusive, you can start to expand your ILO across all domains of learning.  </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1. Tick the Applications that could be a reasonable 'simulation' assessment.  (This is just a hypothetical exercise to complete this step. You'll choose an assessment method at the end.)</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2. Use the options on the left to complete the sentences until you feel like they describe what your chosen ILO is all about, and why your hypothetical 'simulation' assessment would be well aligned to your ILO</a:t>
          </a:r>
        </a:p>
      </xdr:txBody>
    </xdr:sp>
    <xdr:clientData/>
  </xdr:twoCellAnchor>
  <mc:AlternateContent xmlns:mc="http://schemas.openxmlformats.org/markup-compatibility/2006">
    <mc:Choice xmlns:a14="http://schemas.microsoft.com/office/drawing/2010/main" Requires="a14">
      <xdr:twoCellAnchor editAs="oneCell">
        <xdr:from>
          <xdr:col>7</xdr:col>
          <xdr:colOff>129540</xdr:colOff>
          <xdr:row>73</xdr:row>
          <xdr:rowOff>22860</xdr:rowOff>
        </xdr:from>
        <xdr:to>
          <xdr:col>11</xdr:col>
          <xdr:colOff>281940</xdr:colOff>
          <xdr:row>81</xdr:row>
          <xdr:rowOff>167640</xdr:rowOff>
        </xdr:to>
        <xdr:sp macro="" textlink="">
          <xdr:nvSpPr>
            <xdr:cNvPr id="15403" name="TextBox17" descr="This box displays a sentence that you must complete by choosing the options below" hidden="1">
              <a:extLst>
                <a:ext uri="{63B3BB69-23CF-44E3-9099-C40C66FF867C}">
                  <a14:compatExt spid="_x0000_s15403"/>
                </a:ext>
                <a:ext uri="{FF2B5EF4-FFF2-40B4-BE49-F238E27FC236}">
                  <a16:creationId xmlns:a16="http://schemas.microsoft.com/office/drawing/2014/main" id="{00000000-0008-0000-0200-00002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246731</xdr:colOff>
      <xdr:row>27</xdr:row>
      <xdr:rowOff>106942</xdr:rowOff>
    </xdr:from>
    <xdr:to>
      <xdr:col>7</xdr:col>
      <xdr:colOff>315311</xdr:colOff>
      <xdr:row>30</xdr:row>
      <xdr:rowOff>84082</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685131" y="5073080"/>
          <a:ext cx="1897380" cy="528933"/>
        </a:xfrm>
        <a:prstGeom prst="round2DiagRect">
          <a:avLst/>
        </a:prstGeom>
        <a:gradFill>
          <a:gsLst>
            <a:gs pos="0">
              <a:schemeClr val="accent6">
                <a:lumMod val="110000"/>
                <a:satMod val="105000"/>
                <a:tint val="67000"/>
                <a:alpha val="97000"/>
              </a:schemeClr>
            </a:gs>
            <a:gs pos="50000">
              <a:schemeClr val="accent6">
                <a:lumMod val="105000"/>
                <a:satMod val="103000"/>
                <a:tint val="73000"/>
              </a:schemeClr>
            </a:gs>
            <a:gs pos="100000">
              <a:schemeClr val="accent6">
                <a:lumMod val="105000"/>
                <a:satMod val="109000"/>
                <a:tint val="81000"/>
              </a:schemeClr>
            </a:gs>
          </a:gsLst>
        </a:gradFill>
        <a:ln/>
        <a:effectLst>
          <a:softEdge rad="12700"/>
        </a:effectLst>
        <a:scene3d>
          <a:camera prst="orthographicFront"/>
          <a:lightRig rig="threePt" dir="t"/>
        </a:scene3d>
        <a:sp3d prstMaterial="metal">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7000"/>
                  </a:schemeClr>
                </a:solidFill>
              </a:ln>
            </a:rPr>
            <a:t>I want my students to...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7000"/>
                  </a:schemeClr>
                </a:solidFill>
              </a:ln>
            </a:rPr>
            <a:t>(Type the verb in your ILO)</a:t>
          </a:r>
        </a:p>
      </xdr:txBody>
    </xdr:sp>
    <xdr:clientData/>
  </xdr:twoCellAnchor>
  <xdr:twoCellAnchor>
    <xdr:from>
      <xdr:col>7</xdr:col>
      <xdr:colOff>460091</xdr:colOff>
      <xdr:row>27</xdr:row>
      <xdr:rowOff>106942</xdr:rowOff>
    </xdr:from>
    <xdr:to>
      <xdr:col>10</xdr:col>
      <xdr:colOff>513431</xdr:colOff>
      <xdr:row>30</xdr:row>
      <xdr:rowOff>84082</xdr:rowOff>
    </xdr:to>
    <xdr:sp macro="" textlink="J30">
      <xdr:nvSpPr>
        <xdr:cNvPr id="9" name="TextBox 8">
          <a:extLst>
            <a:ext uri="{FF2B5EF4-FFF2-40B4-BE49-F238E27FC236}">
              <a16:creationId xmlns:a16="http://schemas.microsoft.com/office/drawing/2014/main" id="{00000000-0008-0000-0200-000009000000}"/>
            </a:ext>
          </a:extLst>
        </xdr:cNvPr>
        <xdr:cNvSpPr txBox="1"/>
      </xdr:nvSpPr>
      <xdr:spPr>
        <a:xfrm>
          <a:off x="4727291" y="5073080"/>
          <a:ext cx="1882140" cy="528933"/>
        </a:xfrm>
        <a:prstGeom prst="round2DiagRect">
          <a:avLst/>
        </a:prstGeom>
        <a:gradFill>
          <a:gsLst>
            <a:gs pos="0">
              <a:schemeClr val="accent6">
                <a:lumMod val="110000"/>
                <a:satMod val="105000"/>
                <a:tint val="67000"/>
                <a:alpha val="97000"/>
              </a:schemeClr>
            </a:gs>
            <a:gs pos="50000">
              <a:schemeClr val="accent6">
                <a:lumMod val="105000"/>
                <a:satMod val="103000"/>
                <a:tint val="73000"/>
              </a:schemeClr>
            </a:gs>
            <a:gs pos="100000">
              <a:schemeClr val="accent6">
                <a:lumMod val="105000"/>
                <a:satMod val="109000"/>
                <a:tint val="81000"/>
              </a:schemeClr>
            </a:gs>
          </a:gsLst>
        </a:gradFill>
        <a:ln/>
        <a:effectLst>
          <a:softEdge rad="12700"/>
        </a:effectLst>
        <a:scene3d>
          <a:camera prst="orthographicFront"/>
          <a:lightRig rig="threePt" dir="t"/>
        </a:scene3d>
        <a:sp3d prstMaterial="metal">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07E56C17-2050-44C9-AB71-DD87B95EB9A0}" type="TxLink">
            <a:rPr lang="en-US" sz="1100" b="0" i="0" u="none" strike="noStrike" baseline="0">
              <a:ln>
                <a:solidFill>
                  <a:schemeClr val="tx1">
                    <a:alpha val="17000"/>
                  </a:schemeClr>
                </a:solidFill>
              </a:ln>
              <a:solidFill>
                <a:srgbClr val="000000"/>
              </a:solidFill>
              <a:latin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demonstrate what...?
(Type the object of your ILO)</a:t>
          </a:fld>
          <a:endParaRPr lang="en-GB" sz="1100" baseline="0">
            <a:ln>
              <a:solidFill>
                <a:schemeClr val="tx1">
                  <a:alpha val="17000"/>
                </a:schemeClr>
              </a:solidFill>
            </a:ln>
          </a:endParaRPr>
        </a:p>
      </xdr:txBody>
    </xdr:sp>
    <xdr:clientData/>
  </xdr:twoCellAnchor>
  <xdr:twoCellAnchor>
    <xdr:from>
      <xdr:col>11</xdr:col>
      <xdr:colOff>109571</xdr:colOff>
      <xdr:row>27</xdr:row>
      <xdr:rowOff>84082</xdr:rowOff>
    </xdr:from>
    <xdr:to>
      <xdr:col>14</xdr:col>
      <xdr:colOff>574391</xdr:colOff>
      <xdr:row>30</xdr:row>
      <xdr:rowOff>61222</xdr:rowOff>
    </xdr:to>
    <xdr:sp macro="" textlink="M30">
      <xdr:nvSpPr>
        <xdr:cNvPr id="10" name="TextBox 9">
          <a:extLst>
            <a:ext uri="{FF2B5EF4-FFF2-40B4-BE49-F238E27FC236}">
              <a16:creationId xmlns:a16="http://schemas.microsoft.com/office/drawing/2014/main" id="{00000000-0008-0000-0200-00000A000000}"/>
            </a:ext>
          </a:extLst>
        </xdr:cNvPr>
        <xdr:cNvSpPr txBox="1"/>
      </xdr:nvSpPr>
      <xdr:spPr>
        <a:xfrm>
          <a:off x="6815171" y="5050220"/>
          <a:ext cx="2293620" cy="528933"/>
        </a:xfrm>
        <a:prstGeom prst="round2DiagRect">
          <a:avLst/>
        </a:prstGeom>
        <a:gradFill>
          <a:gsLst>
            <a:gs pos="0">
              <a:schemeClr val="accent6">
                <a:lumMod val="110000"/>
                <a:satMod val="105000"/>
                <a:tint val="67000"/>
                <a:alpha val="97000"/>
              </a:schemeClr>
            </a:gs>
            <a:gs pos="50000">
              <a:schemeClr val="accent6">
                <a:lumMod val="105000"/>
                <a:satMod val="103000"/>
                <a:tint val="73000"/>
              </a:schemeClr>
            </a:gs>
            <a:gs pos="100000">
              <a:schemeClr val="accent6">
                <a:lumMod val="105000"/>
                <a:satMod val="109000"/>
                <a:tint val="81000"/>
              </a:schemeClr>
            </a:gs>
          </a:gsLst>
        </a:gradFill>
        <a:ln/>
        <a:effectLst>
          <a:softEdge rad="12700"/>
        </a:effectLst>
        <a:scene3d>
          <a:camera prst="orthographicFront"/>
          <a:lightRig rig="threePt" dir="t"/>
        </a:scene3d>
        <a:sp3d prstMaterial="metal">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441CB5C1-F6EC-41FD-8ABB-0EAD45B0B9AD}" type="TxLink">
            <a:rPr lang="en-US" sz="1100" b="0" i="0" u="none" strike="noStrike" baseline="0">
              <a:ln>
                <a:solidFill>
                  <a:schemeClr val="tx1">
                    <a:alpha val="17000"/>
                  </a:schemeClr>
                </a:solidFill>
              </a:ln>
              <a:solidFill>
                <a:srgbClr val="000000"/>
              </a:solidFill>
              <a:latin typeface="Calibri"/>
              <a:cs typeface="Calibri"/>
            </a:rPr>
            <a:pPr marL="0" marR="0" lvl="0" indent="0" algn="ctr" defTabSz="914400" eaLnBrk="1" fontAlgn="auto" latinLnBrk="0" hangingPunct="1">
              <a:lnSpc>
                <a:spcPct val="100000"/>
              </a:lnSpc>
              <a:spcBef>
                <a:spcPts val="0"/>
              </a:spcBef>
              <a:spcAft>
                <a:spcPts val="0"/>
              </a:spcAft>
              <a:buClrTx/>
              <a:buSzTx/>
              <a:buFontTx/>
              <a:buNone/>
              <a:tabLst/>
              <a:defRPr/>
            </a:pPr>
            <a:t>...well enough to…
(Type the Context of your ILO)</a:t>
          </a:fld>
          <a:endParaRPr lang="en-GB" sz="1100" baseline="0">
            <a:ln>
              <a:solidFill>
                <a:schemeClr val="tx1">
                  <a:alpha val="17000"/>
                </a:schemeClr>
              </a:solidFill>
            </a:ln>
          </a:endParaRPr>
        </a:p>
      </xdr:txBody>
    </xdr:sp>
    <xdr:clientData/>
  </xdr:twoCellAnchor>
  <xdr:twoCellAnchor>
    <xdr:from>
      <xdr:col>5</xdr:col>
      <xdr:colOff>477024</xdr:colOff>
      <xdr:row>19</xdr:row>
      <xdr:rowOff>146451</xdr:rowOff>
    </xdr:from>
    <xdr:to>
      <xdr:col>14</xdr:col>
      <xdr:colOff>86732</xdr:colOff>
      <xdr:row>23</xdr:row>
      <xdr:rowOff>49560</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3512634" y="3677671"/>
          <a:ext cx="5073805" cy="1997060"/>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ln>
                <a:solidFill>
                  <a:schemeClr val="tx1">
                    <a:alpha val="10000"/>
                  </a:schemeClr>
                </a:solidFill>
              </a:ln>
            </a:rPr>
            <a:t>An ILO tells you what you expect from them.</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1" baseline="0">
              <a:ln>
                <a:solidFill>
                  <a:schemeClr val="tx1">
                    <a:alpha val="10000"/>
                  </a:schemeClr>
                </a:solidFill>
              </a:ln>
            </a:rPr>
            <a:t>It also tells them what to expect from you.</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i="1"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0" baseline="0">
              <a:ln>
                <a:solidFill>
                  <a:schemeClr val="tx1">
                    <a:alpha val="10000"/>
                  </a:schemeClr>
                </a:solidFill>
              </a:ln>
            </a:rPr>
            <a:t>That's why a thoroughly considered ILO can be your best systemic defense against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1" baseline="0">
              <a:ln>
                <a:solidFill>
                  <a:schemeClr val="tx1">
                    <a:alpha val="10000"/>
                  </a:schemeClr>
                </a:solidFill>
              </a:ln>
            </a:rPr>
            <a:t>accidental or avoidable exclusion</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0" baseline="0">
              <a:ln>
                <a:solidFill>
                  <a:schemeClr val="tx1">
                    <a:alpha val="10000"/>
                  </a:schemeClr>
                </a:solidFill>
              </a:ln>
            </a:rPr>
            <a:t>when designing a learning and assessment experience.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i="0" baseline="0">
            <a:ln>
              <a:solidFill>
                <a:schemeClr val="tx1">
                  <a:alpha val="10000"/>
                </a:schemeClr>
              </a:solidFill>
            </a:ln>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0" baseline="0">
              <a:ln>
                <a:solidFill>
                  <a:schemeClr val="tx1">
                    <a:alpha val="10000"/>
                  </a:schemeClr>
                </a:solidFill>
              </a:ln>
            </a:rPr>
            <a:t>It about doing what you can to make sure what you provide is...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400" b="1" i="1" baseline="0">
              <a:ln>
                <a:solidFill>
                  <a:schemeClr val="tx1">
                    <a:alpha val="10000"/>
                  </a:schemeClr>
                </a:solidFill>
              </a:ln>
            </a:rPr>
            <a:t>clear and fit for purpose </a:t>
          </a:r>
          <a:endParaRPr lang="en-GB" sz="1100" b="1" i="1" baseline="0">
            <a:ln>
              <a:solidFill>
                <a:schemeClr val="tx1">
                  <a:alpha val="10000"/>
                </a:schemeClr>
              </a:solidFill>
            </a:ln>
          </a:endParaRPr>
        </a:p>
      </xdr:txBody>
    </xdr:sp>
    <xdr:clientData/>
  </xdr:twoCellAnchor>
  <xdr:twoCellAnchor>
    <xdr:from>
      <xdr:col>9</xdr:col>
      <xdr:colOff>6195</xdr:colOff>
      <xdr:row>23</xdr:row>
      <xdr:rowOff>235414</xdr:rowOff>
    </xdr:from>
    <xdr:to>
      <xdr:col>14</xdr:col>
      <xdr:colOff>133814</xdr:colOff>
      <xdr:row>24</xdr:row>
      <xdr:rowOff>99123</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5470293" y="5860585"/>
          <a:ext cx="3163228" cy="755806"/>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i="0" baseline="0">
              <a:ln>
                <a:solidFill>
                  <a:schemeClr val="tx1">
                    <a:alpha val="10000"/>
                  </a:schemeClr>
                </a:solidFill>
              </a:ln>
            </a:rPr>
            <a:t>Instructions: </a:t>
          </a: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baseline="0">
              <a:ln>
                <a:solidFill>
                  <a:schemeClr val="tx1">
                    <a:alpha val="10000"/>
                  </a:schemeClr>
                </a:solidFill>
              </a:ln>
            </a:rPr>
            <a:t>Use the prompts below to 'diagram' the structure of your ILO: Verb, object, and context</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0" i="0" baseline="0">
            <a:ln>
              <a:solidFill>
                <a:schemeClr val="tx1">
                  <a:alpha val="10000"/>
                </a:schemeClr>
              </a:solidFill>
            </a:ln>
          </a:endParaRPr>
        </a:p>
      </xdr:txBody>
    </xdr:sp>
    <xdr:clientData/>
  </xdr:twoCellAnchor>
  <xdr:twoCellAnchor>
    <xdr:from>
      <xdr:col>10</xdr:col>
      <xdr:colOff>41567</xdr:colOff>
      <xdr:row>44</xdr:row>
      <xdr:rowOff>619513</xdr:rowOff>
    </xdr:from>
    <xdr:to>
      <xdr:col>14</xdr:col>
      <xdr:colOff>55755</xdr:colOff>
      <xdr:row>45</xdr:row>
      <xdr:rowOff>508000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112787" y="11863659"/>
          <a:ext cx="2442675" cy="892097"/>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50" baseline="0">
              <a:ln>
                <a:solidFill>
                  <a:schemeClr val="tx1">
                    <a:alpha val="10000"/>
                  </a:schemeClr>
                </a:solidFill>
              </a:ln>
            </a:rPr>
            <a:t>Hint: if you feel like your answers could be added to the context in your ILO, or even replace the context in your ILO, then you're ont he right track</a:t>
          </a:r>
        </a:p>
      </xdr:txBody>
    </xdr:sp>
    <xdr:clientData/>
  </xdr:twoCellAnchor>
  <xdr:twoCellAnchor>
    <xdr:from>
      <xdr:col>4</xdr:col>
      <xdr:colOff>503583</xdr:colOff>
      <xdr:row>65</xdr:row>
      <xdr:rowOff>675861</xdr:rowOff>
    </xdr:from>
    <xdr:to>
      <xdr:col>12</xdr:col>
      <xdr:colOff>156377</xdr:colOff>
      <xdr:row>71</xdr:row>
      <xdr:rowOff>993913</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941983" y="17148313"/>
          <a:ext cx="4529594" cy="3067878"/>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t>Now that you've made your contexts more inclusive, you can now take one of the most important steps in this process.</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aseline="0"/>
            <a:t>Typically, when we write ILO's, we do it using verbs from the catagories...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i="1" baseline="0"/>
            <a:t>Remember, Understand, Apply, Analyse, Evaluate, and Synthesis.</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i="1"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i="0" baseline="0"/>
            <a:t>IMPORTANT: THIS IS ACTUALLY A TRUNCATED FORM OF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i="0" baseline="0"/>
            <a:t>BLOOMS TAXONOMY</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1" i="0"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0" baseline="0"/>
            <a:t>All of those verb Catagories come from the </a:t>
          </a:r>
          <a:r>
            <a:rPr lang="en-GB" sz="1100" b="0" i="1" baseline="0"/>
            <a:t>Cognitive Domain </a:t>
          </a:r>
          <a:r>
            <a:rPr lang="en-GB" sz="1100" b="0" i="0" baseline="0"/>
            <a:t>Learning.</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0" baseline="0"/>
            <a:t>There is also the...</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0" i="0"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1" baseline="0"/>
            <a:t>Affective Domain, </a:t>
          </a:r>
          <a:r>
            <a:rPr lang="en-GB" sz="1100" b="0" i="0" baseline="0"/>
            <a:t>which concerns valuing and attitude</a:t>
          </a:r>
          <a:endParaRPr lang="en-GB" sz="1100" b="0" i="1"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0" baseline="0"/>
            <a:t>and the</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1" baseline="0"/>
            <a:t>Psycho-motor (Behavioural) Domain, </a:t>
          </a:r>
          <a:r>
            <a:rPr lang="en-GB" sz="1100" b="0" i="0" baseline="0"/>
            <a:t>which concerns physical actions</a:t>
          </a:r>
          <a:endParaRPr lang="en-GB" sz="1100" b="0" i="1" baseline="0"/>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0" i="1" baseline="0"/>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1" i="0" baseline="0"/>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0" i="0" baseline="0"/>
        </a:p>
      </xdr:txBody>
    </xdr:sp>
    <xdr:clientData/>
  </xdr:twoCellAnchor>
  <xdr:twoCellAnchor>
    <xdr:from>
      <xdr:col>5</xdr:col>
      <xdr:colOff>32657</xdr:colOff>
      <xdr:row>98</xdr:row>
      <xdr:rowOff>990600</xdr:rowOff>
    </xdr:from>
    <xdr:to>
      <xdr:col>29</xdr:col>
      <xdr:colOff>68580</xdr:colOff>
      <xdr:row>102</xdr:row>
      <xdr:rowOff>295834</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3080657" y="30099000"/>
          <a:ext cx="7351123" cy="1134034"/>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0" i="0" baseline="0"/>
            <a:t>In your previous step, you started to expand your ILO across all three domains of learning. You also narrowed down catatgories of those domains.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0" i="0" baseline="0"/>
        </a:p>
        <a:p>
          <a:pPr marL="0" marR="0" lvl="0" indent="0" algn="ctr" defTabSz="914400" eaLnBrk="1" fontAlgn="auto" latinLnBrk="0" hangingPunct="1">
            <a:lnSpc>
              <a:spcPct val="100000"/>
            </a:lnSpc>
            <a:spcBef>
              <a:spcPts val="0"/>
            </a:spcBef>
            <a:spcAft>
              <a:spcPts val="0"/>
            </a:spcAft>
            <a:buClrTx/>
            <a:buSzTx/>
            <a:buFontTx/>
            <a:buNone/>
            <a:tabLst/>
            <a:defRPr/>
          </a:pPr>
          <a:r>
            <a:rPr lang="en-GB" sz="1100" b="0" i="0" baseline="0"/>
            <a:t>Next, you're going to use the work you've done so far, and turn your Target ILO into a 3-Part ILO, covering all domains of learning, and hyperfocused to align with your assessment goals. </a:t>
          </a:r>
          <a:endParaRPr lang="en-GB" sz="110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0" i="0" baseline="0"/>
        </a:p>
      </xdr:txBody>
    </xdr:sp>
    <xdr:clientData/>
  </xdr:twoCellAnchor>
  <xdr:twoCellAnchor>
    <xdr:from>
      <xdr:col>10</xdr:col>
      <xdr:colOff>480060</xdr:colOff>
      <xdr:row>102</xdr:row>
      <xdr:rowOff>320019</xdr:rowOff>
    </xdr:from>
    <xdr:to>
      <xdr:col>29</xdr:col>
      <xdr:colOff>38100</xdr:colOff>
      <xdr:row>104</xdr:row>
      <xdr:rowOff>116541</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6576060" y="30333854"/>
          <a:ext cx="3825240" cy="1894263"/>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1. Choose one of the applications you came up with in step 4.2, using the first pull-down menu.</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2. Read the sentence, and use the other pull down menus to select the verbs that you feel best complete these sentences.</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t>3.  Fill in the freetext boxes with the specific skills and knoweldge being assessed under your Target ILO. </a:t>
          </a:r>
        </a:p>
      </xdr:txBody>
    </xdr:sp>
    <xdr:clientData/>
  </xdr:twoCellAnchor>
  <xdr:twoCellAnchor editAs="oneCell">
    <xdr:from>
      <xdr:col>0</xdr:col>
      <xdr:colOff>0</xdr:colOff>
      <xdr:row>0</xdr:row>
      <xdr:rowOff>0</xdr:rowOff>
    </xdr:from>
    <xdr:to>
      <xdr:col>60</xdr:col>
      <xdr:colOff>228599</xdr:colOff>
      <xdr:row>304</xdr:row>
      <xdr:rowOff>117926</xdr:rowOff>
    </xdr:to>
    <xdr:pic>
      <xdr:nvPicPr>
        <xdr:cNvPr id="6" name="Picture 5">
          <a:extLst>
            <a:ext uri="{FF2B5EF4-FFF2-40B4-BE49-F238E27FC236}">
              <a16:creationId xmlns:a16="http://schemas.microsoft.com/office/drawing/2014/main" id="{00000000-0008-0000-02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0"/>
          <a:extLst>
            <a:ext uri="{28A0092B-C50C-407E-A947-70E740481C1C}">
              <a14:useLocalDpi xmlns:a14="http://schemas.microsoft.com/office/drawing/2010/main" val="0"/>
            </a:ext>
          </a:extLst>
        </a:blip>
        <a:stretch>
          <a:fillRect/>
        </a:stretch>
      </xdr:blipFill>
      <xdr:spPr>
        <a:xfrm>
          <a:off x="0" y="0"/>
          <a:ext cx="28727399" cy="668515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175260</xdr:colOff>
          <xdr:row>48</xdr:row>
          <xdr:rowOff>7620</xdr:rowOff>
        </xdr:from>
        <xdr:to>
          <xdr:col>11</xdr:col>
          <xdr:colOff>281940</xdr:colOff>
          <xdr:row>49</xdr:row>
          <xdr:rowOff>76200</xdr:rowOff>
        </xdr:to>
        <xdr:sp macro="" textlink="">
          <xdr:nvSpPr>
            <xdr:cNvPr id="15364" name="TextBox3" descr="type your answer to the above prompt in this space."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51</xdr:row>
          <xdr:rowOff>91440</xdr:rowOff>
        </xdr:from>
        <xdr:to>
          <xdr:col>11</xdr:col>
          <xdr:colOff>281940</xdr:colOff>
          <xdr:row>52</xdr:row>
          <xdr:rowOff>160020</xdr:rowOff>
        </xdr:to>
        <xdr:sp macro="" textlink="">
          <xdr:nvSpPr>
            <xdr:cNvPr id="15365" name="TextBox4" descr="type your answer to the above prompt in this space."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61</xdr:row>
          <xdr:rowOff>167640</xdr:rowOff>
        </xdr:from>
        <xdr:to>
          <xdr:col>11</xdr:col>
          <xdr:colOff>281940</xdr:colOff>
          <xdr:row>63</xdr:row>
          <xdr:rowOff>53340</xdr:rowOff>
        </xdr:to>
        <xdr:sp macro="" textlink="">
          <xdr:nvSpPr>
            <xdr:cNvPr id="15366" name="TextBox5" descr="type your answer to the above prompt in this space."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30</xdr:row>
          <xdr:rowOff>76200</xdr:rowOff>
        </xdr:from>
        <xdr:to>
          <xdr:col>7</xdr:col>
          <xdr:colOff>312420</xdr:colOff>
          <xdr:row>32</xdr:row>
          <xdr:rowOff>152400</xdr:rowOff>
        </xdr:to>
        <xdr:sp macro="" textlink="">
          <xdr:nvSpPr>
            <xdr:cNvPr id="15367" name="TextBox6" descr="type your answer to the above prompt in this space." hidden="1">
              <a:extLst>
                <a:ext uri="{63B3BB69-23CF-44E3-9099-C40C66FF867C}">
                  <a14:compatExt spid="_x0000_s15367"/>
                </a:ext>
                <a:ext uri="{FF2B5EF4-FFF2-40B4-BE49-F238E27FC236}">
                  <a16:creationId xmlns:a16="http://schemas.microsoft.com/office/drawing/2014/main" id="{00000000-0008-0000-0200-00000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449580</xdr:colOff>
          <xdr:row>30</xdr:row>
          <xdr:rowOff>76200</xdr:rowOff>
        </xdr:from>
        <xdr:to>
          <xdr:col>10</xdr:col>
          <xdr:colOff>533400</xdr:colOff>
          <xdr:row>32</xdr:row>
          <xdr:rowOff>152400</xdr:rowOff>
        </xdr:to>
        <xdr:sp macro="" textlink="">
          <xdr:nvSpPr>
            <xdr:cNvPr id="15368" name="TextBox7" descr="type your answer to the above prompt in this space." hidden="1">
              <a:extLst>
                <a:ext uri="{63B3BB69-23CF-44E3-9099-C40C66FF867C}">
                  <a14:compatExt spid="_x0000_s15368"/>
                </a:ext>
                <a:ext uri="{FF2B5EF4-FFF2-40B4-BE49-F238E27FC236}">
                  <a16:creationId xmlns:a16="http://schemas.microsoft.com/office/drawing/2014/main" id="{00000000-0008-0000-0200-00000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30</xdr:row>
          <xdr:rowOff>68580</xdr:rowOff>
        </xdr:from>
        <xdr:to>
          <xdr:col>14</xdr:col>
          <xdr:colOff>563880</xdr:colOff>
          <xdr:row>32</xdr:row>
          <xdr:rowOff>144780</xdr:rowOff>
        </xdr:to>
        <xdr:sp macro="" textlink="">
          <xdr:nvSpPr>
            <xdr:cNvPr id="15369" name="TextBox8" descr="type your answer to the above prompt in this space." hidden="1">
              <a:extLst>
                <a:ext uri="{63B3BB69-23CF-44E3-9099-C40C66FF867C}">
                  <a14:compatExt spid="_x0000_s15369"/>
                </a:ext>
                <a:ext uri="{FF2B5EF4-FFF2-40B4-BE49-F238E27FC236}">
                  <a16:creationId xmlns:a16="http://schemas.microsoft.com/office/drawing/2014/main" id="{00000000-0008-0000-0200-00000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144780</xdr:rowOff>
        </xdr:from>
        <xdr:to>
          <xdr:col>7</xdr:col>
          <xdr:colOff>129540</xdr:colOff>
          <xdr:row>88</xdr:row>
          <xdr:rowOff>91440</xdr:rowOff>
        </xdr:to>
        <xdr:sp macro="" textlink="">
          <xdr:nvSpPr>
            <xdr:cNvPr id="15372" name="ListBox1" descr="Select the Cognitive verb category that best describes why the above scenarios could be appropriate assessments" hidden="1">
              <a:extLst>
                <a:ext uri="{63B3BB69-23CF-44E3-9099-C40C66FF867C}">
                  <a14:compatExt spid="_x0000_s15372"/>
                </a:ext>
                <a:ext uri="{FF2B5EF4-FFF2-40B4-BE49-F238E27FC236}">
                  <a16:creationId xmlns:a16="http://schemas.microsoft.com/office/drawing/2014/main" id="{00000000-0008-0000-0200-00000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56</xdr:row>
          <xdr:rowOff>15240</xdr:rowOff>
        </xdr:from>
        <xdr:to>
          <xdr:col>11</xdr:col>
          <xdr:colOff>281940</xdr:colOff>
          <xdr:row>57</xdr:row>
          <xdr:rowOff>83820</xdr:rowOff>
        </xdr:to>
        <xdr:sp macro="" textlink="">
          <xdr:nvSpPr>
            <xdr:cNvPr id="15378" name="TextBox11" descr="type your answer to the above prompt in this space." hidden="1">
              <a:extLst>
                <a:ext uri="{63B3BB69-23CF-44E3-9099-C40C66FF867C}">
                  <a14:compatExt spid="_x0000_s15378"/>
                </a:ext>
                <a:ext uri="{FF2B5EF4-FFF2-40B4-BE49-F238E27FC236}">
                  <a16:creationId xmlns:a16="http://schemas.microsoft.com/office/drawing/2014/main" id="{00000000-0008-0000-0200-00001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89</xdr:row>
          <xdr:rowOff>99060</xdr:rowOff>
        </xdr:from>
        <xdr:to>
          <xdr:col>7</xdr:col>
          <xdr:colOff>91440</xdr:colOff>
          <xdr:row>94</xdr:row>
          <xdr:rowOff>160020</xdr:rowOff>
        </xdr:to>
        <xdr:sp macro="" textlink="">
          <xdr:nvSpPr>
            <xdr:cNvPr id="15382" name="ListBox5" descr="Select the Affective verb category that best describes why the above scenarios could be appropriate assessments" hidden="1">
              <a:extLst>
                <a:ext uri="{63B3BB69-23CF-44E3-9099-C40C66FF867C}">
                  <a14:compatExt spid="_x0000_s15382"/>
                </a:ext>
                <a:ext uri="{FF2B5EF4-FFF2-40B4-BE49-F238E27FC236}">
                  <a16:creationId xmlns:a16="http://schemas.microsoft.com/office/drawing/2014/main" id="{00000000-0008-0000-0200-00001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96</xdr:row>
          <xdr:rowOff>22860</xdr:rowOff>
        </xdr:from>
        <xdr:to>
          <xdr:col>7</xdr:col>
          <xdr:colOff>106680</xdr:colOff>
          <xdr:row>96</xdr:row>
          <xdr:rowOff>1013460</xdr:rowOff>
        </xdr:to>
        <xdr:sp macro="" textlink="">
          <xdr:nvSpPr>
            <xdr:cNvPr id="15384" name="ListBox4" descr="Select the Psychomotor verb category that best describes why the above scenarios could be appropriate assessments" hidden="1">
              <a:extLst>
                <a:ext uri="{63B3BB69-23CF-44E3-9099-C40C66FF867C}">
                  <a14:compatExt spid="_x0000_s15384"/>
                </a:ext>
                <a:ext uri="{FF2B5EF4-FFF2-40B4-BE49-F238E27FC236}">
                  <a16:creationId xmlns:a16="http://schemas.microsoft.com/office/drawing/2014/main" id="{00000000-0008-0000-0200-00001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110</xdr:row>
          <xdr:rowOff>99060</xdr:rowOff>
        </xdr:from>
        <xdr:to>
          <xdr:col>7</xdr:col>
          <xdr:colOff>137160</xdr:colOff>
          <xdr:row>111</xdr:row>
          <xdr:rowOff>160020</xdr:rowOff>
        </xdr:to>
        <xdr:sp macro="" textlink="">
          <xdr:nvSpPr>
            <xdr:cNvPr id="15388" name="ComboBox1" descr="Click the pulldown menu to select the appropriate Cognitive Verb" hidden="1">
              <a:extLst>
                <a:ext uri="{63B3BB69-23CF-44E3-9099-C40C66FF867C}">
                  <a14:compatExt spid="_x0000_s15388"/>
                </a:ext>
                <a:ext uri="{FF2B5EF4-FFF2-40B4-BE49-F238E27FC236}">
                  <a16:creationId xmlns:a16="http://schemas.microsoft.com/office/drawing/2014/main" id="{00000000-0008-0000-0200-00001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112</xdr:row>
          <xdr:rowOff>22860</xdr:rowOff>
        </xdr:from>
        <xdr:to>
          <xdr:col>8</xdr:col>
          <xdr:colOff>495300</xdr:colOff>
          <xdr:row>113</xdr:row>
          <xdr:rowOff>106680</xdr:rowOff>
        </xdr:to>
        <xdr:sp macro="" textlink="">
          <xdr:nvSpPr>
            <xdr:cNvPr id="15392" name="ComboBox3" descr="Click the pulldown menu to select the appropriate Psychomotor Verb" hidden="1">
              <a:extLst>
                <a:ext uri="{63B3BB69-23CF-44E3-9099-C40C66FF867C}">
                  <a14:compatExt spid="_x0000_s15392"/>
                </a:ext>
                <a:ext uri="{FF2B5EF4-FFF2-40B4-BE49-F238E27FC236}">
                  <a16:creationId xmlns:a16="http://schemas.microsoft.com/office/drawing/2014/main" id="{00000000-0008-0000-0200-00002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109</xdr:row>
          <xdr:rowOff>15240</xdr:rowOff>
        </xdr:from>
        <xdr:to>
          <xdr:col>30</xdr:col>
          <xdr:colOff>91440</xdr:colOff>
          <xdr:row>110</xdr:row>
          <xdr:rowOff>91440</xdr:rowOff>
        </xdr:to>
        <xdr:sp macro="" textlink="">
          <xdr:nvSpPr>
            <xdr:cNvPr id="15394" name="TextBox15" descr="enter an example of knowledge or a skill that would be more appropriate to be assessed by this verb" hidden="1">
              <a:extLst>
                <a:ext uri="{63B3BB69-23CF-44E3-9099-C40C66FF867C}">
                  <a14:compatExt spid="_x0000_s15394"/>
                </a:ext>
                <a:ext uri="{FF2B5EF4-FFF2-40B4-BE49-F238E27FC236}">
                  <a16:creationId xmlns:a16="http://schemas.microsoft.com/office/drawing/2014/main" id="{00000000-0008-0000-0200-00002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111</xdr:row>
          <xdr:rowOff>175260</xdr:rowOff>
        </xdr:from>
        <xdr:to>
          <xdr:col>30</xdr:col>
          <xdr:colOff>38100</xdr:colOff>
          <xdr:row>113</xdr:row>
          <xdr:rowOff>91440</xdr:rowOff>
        </xdr:to>
        <xdr:sp macro="" textlink="">
          <xdr:nvSpPr>
            <xdr:cNvPr id="15395" name="TextBox16" descr="enter an example of knowledge or a skill that would be more appropriate to be assessed by this verb" hidden="1">
              <a:extLst>
                <a:ext uri="{63B3BB69-23CF-44E3-9099-C40C66FF867C}">
                  <a14:compatExt spid="_x0000_s15395"/>
                </a:ext>
                <a:ext uri="{FF2B5EF4-FFF2-40B4-BE49-F238E27FC236}">
                  <a16:creationId xmlns:a16="http://schemas.microsoft.com/office/drawing/2014/main" id="{00000000-0008-0000-0200-00002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76</xdr:row>
          <xdr:rowOff>167640</xdr:rowOff>
        </xdr:from>
        <xdr:to>
          <xdr:col>7</xdr:col>
          <xdr:colOff>259080</xdr:colOff>
          <xdr:row>78</xdr:row>
          <xdr:rowOff>0</xdr:rowOff>
        </xdr:to>
        <xdr:sp macro="" textlink="">
          <xdr:nvSpPr>
            <xdr:cNvPr id="15399" name="CheckBox2" descr="Tick this box to see one of scenarios you entered in section 3.2" hidden="1">
              <a:extLst>
                <a:ext uri="{63B3BB69-23CF-44E3-9099-C40C66FF867C}">
                  <a14:compatExt spid="_x0000_s15399"/>
                </a:ext>
                <a:ext uri="{FF2B5EF4-FFF2-40B4-BE49-F238E27FC236}">
                  <a16:creationId xmlns:a16="http://schemas.microsoft.com/office/drawing/2014/main" id="{00000000-0008-0000-0200-00002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77</xdr:row>
          <xdr:rowOff>144780</xdr:rowOff>
        </xdr:from>
        <xdr:to>
          <xdr:col>7</xdr:col>
          <xdr:colOff>213360</xdr:colOff>
          <xdr:row>78</xdr:row>
          <xdr:rowOff>167640</xdr:rowOff>
        </xdr:to>
        <xdr:sp macro="" textlink="">
          <xdr:nvSpPr>
            <xdr:cNvPr id="15400" name="CheckBox3" descr="Tick this box to see one of scenarios you entered in section 3.2" hidden="1">
              <a:extLst>
                <a:ext uri="{63B3BB69-23CF-44E3-9099-C40C66FF867C}">
                  <a14:compatExt spid="_x0000_s15400"/>
                </a:ext>
                <a:ext uri="{FF2B5EF4-FFF2-40B4-BE49-F238E27FC236}">
                  <a16:creationId xmlns:a16="http://schemas.microsoft.com/office/drawing/2014/main" id="{00000000-0008-0000-0200-00002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78</xdr:row>
          <xdr:rowOff>121920</xdr:rowOff>
        </xdr:from>
        <xdr:to>
          <xdr:col>7</xdr:col>
          <xdr:colOff>220980</xdr:colOff>
          <xdr:row>79</xdr:row>
          <xdr:rowOff>144780</xdr:rowOff>
        </xdr:to>
        <xdr:sp macro="" textlink="">
          <xdr:nvSpPr>
            <xdr:cNvPr id="15401" name="CheckBox4" descr="Tick this box to see one of scenarios you entered in section 3.2" hidden="1">
              <a:extLst>
                <a:ext uri="{63B3BB69-23CF-44E3-9099-C40C66FF867C}">
                  <a14:compatExt spid="_x0000_s15401"/>
                </a:ext>
                <a:ext uri="{FF2B5EF4-FFF2-40B4-BE49-F238E27FC236}">
                  <a16:creationId xmlns:a16="http://schemas.microsoft.com/office/drawing/2014/main" id="{00000000-0008-0000-0200-00002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99060</xdr:rowOff>
        </xdr:from>
        <xdr:to>
          <xdr:col>7</xdr:col>
          <xdr:colOff>236220</xdr:colOff>
          <xdr:row>80</xdr:row>
          <xdr:rowOff>129540</xdr:rowOff>
        </xdr:to>
        <xdr:sp macro="" textlink="">
          <xdr:nvSpPr>
            <xdr:cNvPr id="15402" name="CheckBox5" descr="Tick this box to see one of scenarios you entered in section 3.2" hidden="1">
              <a:extLst>
                <a:ext uri="{63B3BB69-23CF-44E3-9099-C40C66FF867C}">
                  <a14:compatExt spid="_x0000_s15402"/>
                </a:ext>
                <a:ext uri="{FF2B5EF4-FFF2-40B4-BE49-F238E27FC236}">
                  <a16:creationId xmlns:a16="http://schemas.microsoft.com/office/drawing/2014/main" id="{00000000-0008-0000-0200-00002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107</xdr:row>
          <xdr:rowOff>60960</xdr:rowOff>
        </xdr:from>
        <xdr:to>
          <xdr:col>10</xdr:col>
          <xdr:colOff>220980</xdr:colOff>
          <xdr:row>108</xdr:row>
          <xdr:rowOff>114300</xdr:rowOff>
        </xdr:to>
        <xdr:sp macro="" textlink="">
          <xdr:nvSpPr>
            <xdr:cNvPr id="15406" name="ComboBox5" descr="Click the pulldown menu to select the appropriate Affective Verb" hidden="1">
              <a:extLst>
                <a:ext uri="{63B3BB69-23CF-44E3-9099-C40C66FF867C}">
                  <a14:compatExt spid="_x0000_s15406"/>
                </a:ext>
                <a:ext uri="{FF2B5EF4-FFF2-40B4-BE49-F238E27FC236}">
                  <a16:creationId xmlns:a16="http://schemas.microsoft.com/office/drawing/2014/main" id="{00000000-0008-0000-0200-00002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107</xdr:row>
          <xdr:rowOff>30480</xdr:rowOff>
        </xdr:from>
        <xdr:to>
          <xdr:col>30</xdr:col>
          <xdr:colOff>83820</xdr:colOff>
          <xdr:row>108</xdr:row>
          <xdr:rowOff>114300</xdr:rowOff>
        </xdr:to>
        <xdr:sp macro="" textlink="">
          <xdr:nvSpPr>
            <xdr:cNvPr id="15407" name="TextBox1" descr="enter an example of knowledge or a skill that would be more appropriate to be assessed by this verb" hidden="1">
              <a:extLst>
                <a:ext uri="{63B3BB69-23CF-44E3-9099-C40C66FF867C}">
                  <a14:compatExt spid="_x0000_s15407"/>
                </a:ext>
                <a:ext uri="{FF2B5EF4-FFF2-40B4-BE49-F238E27FC236}">
                  <a16:creationId xmlns:a16="http://schemas.microsoft.com/office/drawing/2014/main" id="{00000000-0008-0000-0200-00002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365760</xdr:colOff>
          <xdr:row>105</xdr:row>
          <xdr:rowOff>76200</xdr:rowOff>
        </xdr:from>
        <xdr:to>
          <xdr:col>12</xdr:col>
          <xdr:colOff>480060</xdr:colOff>
          <xdr:row>106</xdr:row>
          <xdr:rowOff>121920</xdr:rowOff>
        </xdr:to>
        <xdr:sp macro="" textlink="">
          <xdr:nvSpPr>
            <xdr:cNvPr id="15408" name="ComboBox6" descr="Begin this Sentence Completion Exercise by selecting one of your proposed simulations. Choose whichever one you feel makes its easier to complete the sentence." hidden="1">
              <a:extLst>
                <a:ext uri="{63B3BB69-23CF-44E3-9099-C40C66FF867C}">
                  <a14:compatExt spid="_x0000_s15408"/>
                </a:ext>
                <a:ext uri="{FF2B5EF4-FFF2-40B4-BE49-F238E27FC236}">
                  <a16:creationId xmlns:a16="http://schemas.microsoft.com/office/drawing/2014/main" id="{00000000-0008-0000-0200-00003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360947</xdr:colOff>
      <xdr:row>218</xdr:row>
      <xdr:rowOff>120316</xdr:rowOff>
    </xdr:from>
    <xdr:to>
      <xdr:col>10</xdr:col>
      <xdr:colOff>103873</xdr:colOff>
      <xdr:row>227</xdr:row>
      <xdr:rowOff>21761</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3368842" y="54663474"/>
          <a:ext cx="2750820" cy="1706182"/>
        </a:xfrm>
        <a:prstGeom prst="rightArrow">
          <a:avLst/>
        </a:prstGeom>
        <a:ln/>
        <a:scene3d>
          <a:camera prst="orthographicFront"/>
          <a:lightRig rig="threePt" dir="t"/>
        </a:scene3d>
        <a:sp3d>
          <a:bevelT prst="slope"/>
        </a:sp3d>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GB" sz="1100"/>
            <a:t>You're</a:t>
          </a:r>
          <a:r>
            <a:rPr lang="en-GB" sz="1100" baseline="0"/>
            <a:t> done with this step!</a:t>
          </a:r>
        </a:p>
        <a:p>
          <a:r>
            <a:rPr lang="en-GB" sz="1100" baseline="0"/>
            <a:t>To proceed to the FINAL step...</a:t>
          </a:r>
        </a:p>
        <a:p>
          <a:r>
            <a:rPr lang="en-GB" sz="1100" b="1" i="1" baseline="0"/>
            <a:t>click the sheet below entitled:</a:t>
          </a:r>
        </a:p>
        <a:p>
          <a:r>
            <a:rPr lang="en-GB" sz="1100" b="1" baseline="0"/>
            <a:t>5. Finding Assessment Activity</a:t>
          </a:r>
        </a:p>
      </xdr:txBody>
    </xdr:sp>
    <xdr:clientData/>
  </xdr:twoCellAnchor>
  <xdr:twoCellAnchor>
    <xdr:from>
      <xdr:col>2</xdr:col>
      <xdr:colOff>277087</xdr:colOff>
      <xdr:row>145</xdr:row>
      <xdr:rowOff>221671</xdr:rowOff>
    </xdr:from>
    <xdr:to>
      <xdr:col>13</xdr:col>
      <xdr:colOff>348343</xdr:colOff>
      <xdr:row>217</xdr:row>
      <xdr:rowOff>133350</xdr:rowOff>
    </xdr:to>
    <xdr:sp macro="" textlink="">
      <xdr:nvSpPr>
        <xdr:cNvPr id="25" name="Rectangle: Single Corner Rounded 24">
          <a:extLst>
            <a:ext uri="{FF2B5EF4-FFF2-40B4-BE49-F238E27FC236}">
              <a16:creationId xmlns:a16="http://schemas.microsoft.com/office/drawing/2014/main" id="{00000000-0008-0000-0300-000019000000}"/>
            </a:ext>
          </a:extLst>
        </xdr:cNvPr>
        <xdr:cNvSpPr/>
      </xdr:nvSpPr>
      <xdr:spPr>
        <a:xfrm>
          <a:off x="1496287" y="37021789"/>
          <a:ext cx="6776856" cy="12919467"/>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 4.2: How do your Barriers Compromise</a:t>
          </a:r>
          <a:r>
            <a:rPr lang="en-GB" sz="1600" baseline="0">
              <a:effectLst>
                <a:outerShdw blurRad="50800" dist="38100" algn="l" rotWithShape="0">
                  <a:prstClr val="black">
                    <a:alpha val="40000"/>
                  </a:prstClr>
                </a:outerShdw>
              </a:effectLst>
            </a:rPr>
            <a:t> your ILO?</a:t>
          </a:r>
        </a:p>
        <a:p>
          <a:pPr algn="l"/>
          <a:endParaRPr lang="en-GB" sz="1100">
            <a:effectLst>
              <a:outerShdw blurRad="50800" dist="38100" algn="l" rotWithShape="0">
                <a:prstClr val="black">
                  <a:alpha val="40000"/>
                </a:prstClr>
              </a:outerShdw>
            </a:effectLst>
          </a:endParaRPr>
        </a:p>
      </xdr:txBody>
    </xdr:sp>
    <xdr:clientData/>
  </xdr:twoCellAnchor>
  <xdr:twoCellAnchor>
    <xdr:from>
      <xdr:col>2</xdr:col>
      <xdr:colOff>277090</xdr:colOff>
      <xdr:row>40</xdr:row>
      <xdr:rowOff>116541</xdr:rowOff>
    </xdr:from>
    <xdr:to>
      <xdr:col>13</xdr:col>
      <xdr:colOff>193962</xdr:colOff>
      <xdr:row>145</xdr:row>
      <xdr:rowOff>96982</xdr:rowOff>
    </xdr:to>
    <xdr:sp macro="" textlink="">
      <xdr:nvSpPr>
        <xdr:cNvPr id="24" name="Rectangle: Single Corner Rounded 23">
          <a:extLst>
            <a:ext uri="{FF2B5EF4-FFF2-40B4-BE49-F238E27FC236}">
              <a16:creationId xmlns:a16="http://schemas.microsoft.com/office/drawing/2014/main" id="{00000000-0008-0000-0300-000018000000}"/>
            </a:ext>
          </a:extLst>
        </xdr:cNvPr>
        <xdr:cNvSpPr/>
      </xdr:nvSpPr>
      <xdr:spPr>
        <a:xfrm>
          <a:off x="1496290" y="10533529"/>
          <a:ext cx="6622472" cy="18779429"/>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 4.1: Now, that you've grouped your </a:t>
          </a:r>
          <a:r>
            <a:rPr lang="en-GB" sz="1600" i="1">
              <a:effectLst>
                <a:outerShdw blurRad="50800" dist="38100" algn="l" rotWithShape="0">
                  <a:prstClr val="black">
                    <a:alpha val="40000"/>
                  </a:prstClr>
                </a:outerShdw>
              </a:effectLst>
            </a:rPr>
            <a:t>Challenges</a:t>
          </a:r>
          <a:endParaRPr lang="en-GB" sz="1100" i="1">
            <a:effectLst>
              <a:outerShdw blurRad="50800" dist="38100" algn="l" rotWithShape="0">
                <a:prstClr val="black">
                  <a:alpha val="40000"/>
                </a:prstClr>
              </a:outerShdw>
            </a:effectLst>
          </a:endParaRPr>
        </a:p>
      </xdr:txBody>
    </xdr:sp>
    <xdr:clientData/>
  </xdr:twoCellAnchor>
  <xdr:twoCellAnchor>
    <xdr:from>
      <xdr:col>2</xdr:col>
      <xdr:colOff>277090</xdr:colOff>
      <xdr:row>0</xdr:row>
      <xdr:rowOff>121919</xdr:rowOff>
    </xdr:from>
    <xdr:to>
      <xdr:col>13</xdr:col>
      <xdr:colOff>193962</xdr:colOff>
      <xdr:row>40</xdr:row>
      <xdr:rowOff>26894</xdr:rowOff>
    </xdr:to>
    <xdr:sp macro="" textlink="">
      <xdr:nvSpPr>
        <xdr:cNvPr id="23" name="Rectangle: Single Corner Rounded 22">
          <a:extLst>
            <a:ext uri="{FF2B5EF4-FFF2-40B4-BE49-F238E27FC236}">
              <a16:creationId xmlns:a16="http://schemas.microsoft.com/office/drawing/2014/main" id="{00000000-0008-0000-0300-000017000000}"/>
            </a:ext>
          </a:extLst>
        </xdr:cNvPr>
        <xdr:cNvSpPr/>
      </xdr:nvSpPr>
      <xdr:spPr>
        <a:xfrm>
          <a:off x="1496290" y="121919"/>
          <a:ext cx="6622472" cy="10321963"/>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a:t>
          </a:r>
          <a:r>
            <a:rPr lang="en-GB" sz="1600" baseline="0">
              <a:effectLst>
                <a:outerShdw blurRad="50800" dist="38100" algn="l" rotWithShape="0">
                  <a:prstClr val="black">
                    <a:alpha val="40000"/>
                  </a:prstClr>
                </a:outerShdw>
              </a:effectLst>
            </a:rPr>
            <a:t> 4: Identify your Barriers to Engagement</a:t>
          </a:r>
        </a:p>
        <a:p>
          <a:pPr algn="l"/>
          <a:endParaRPr lang="en-GB" sz="1100">
            <a:effectLst>
              <a:outerShdw blurRad="50800" dist="38100" algn="l" rotWithShape="0">
                <a:prstClr val="black">
                  <a:alpha val="40000"/>
                </a:prstClr>
              </a:outerShdw>
            </a:effectLst>
          </a:endParaRPr>
        </a:p>
      </xdr:txBody>
    </xdr:sp>
    <xdr:clientData/>
  </xdr:twoCellAnchor>
  <xdr:twoCellAnchor>
    <xdr:from>
      <xdr:col>2</xdr:col>
      <xdr:colOff>492243</xdr:colOff>
      <xdr:row>63</xdr:row>
      <xdr:rowOff>116542</xdr:rowOff>
    </xdr:from>
    <xdr:to>
      <xdr:col>6</xdr:col>
      <xdr:colOff>466164</xdr:colOff>
      <xdr:row>67</xdr:row>
      <xdr:rowOff>493059</xdr:rowOff>
    </xdr:to>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1711443" y="20098871"/>
          <a:ext cx="2412321" cy="1093694"/>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l" rtl="0" eaLnBrk="1" latinLnBrk="0" hangingPunct="1"/>
          <a:r>
            <a:rPr lang="en-GB" sz="1100" baseline="0">
              <a:ln>
                <a:solidFill>
                  <a:schemeClr val="tx1">
                    <a:alpha val="15000"/>
                  </a:schemeClr>
                </a:solidFill>
              </a:ln>
              <a:solidFill>
                <a:schemeClr val="dk1"/>
              </a:solidFill>
              <a:effectLst/>
              <a:latin typeface="+mn-lt"/>
              <a:ea typeface="+mn-ea"/>
              <a:cs typeface="+mn-cs"/>
            </a:rPr>
            <a:t>Next, anser the gree prompts below to finish identifying this Barrier to Inclusivity, and then move on to the next two.</a:t>
          </a:r>
        </a:p>
      </xdr:txBody>
    </xdr:sp>
    <xdr:clientData/>
  </xdr:twoCellAnchor>
  <xdr:twoCellAnchor>
    <xdr:from>
      <xdr:col>3</xdr:col>
      <xdr:colOff>144721</xdr:colOff>
      <xdr:row>195</xdr:row>
      <xdr:rowOff>122163</xdr:rowOff>
    </xdr:from>
    <xdr:to>
      <xdr:col>12</xdr:col>
      <xdr:colOff>566059</xdr:colOff>
      <xdr:row>215</xdr:row>
      <xdr:rowOff>163286</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1973521" y="37950020"/>
          <a:ext cx="5907738" cy="3742266"/>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GB" sz="1100" b="1" baseline="0">
              <a:ln>
                <a:solidFill>
                  <a:schemeClr val="tx1">
                    <a:alpha val="16000"/>
                  </a:schemeClr>
                </a:solidFill>
              </a:ln>
            </a:rPr>
            <a:t>Behavioural Domain:</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I believe that this domain is being compromised by the                                            to inclusion</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                 </a:t>
          </a:r>
        </a:p>
        <a:p>
          <a:pPr algn="ctr"/>
          <a:r>
            <a:rPr lang="en-GB" sz="1100" baseline="0">
              <a:ln>
                <a:solidFill>
                  <a:schemeClr val="tx1">
                    <a:alpha val="16000"/>
                  </a:schemeClr>
                </a:solidFill>
              </a:ln>
            </a:rPr>
            <a:t> is making challenging for my students to </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VERB OBJECT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Because...(one brief sentence)</a:t>
          </a:r>
        </a:p>
        <a:p>
          <a:pPr algn="ctr"/>
          <a:r>
            <a:rPr lang="en-GB" sz="1100" baseline="0">
              <a:ln>
                <a:solidFill>
                  <a:schemeClr val="tx1">
                    <a:alpha val="16000"/>
                  </a:schemeClr>
                </a:solidFill>
              </a:ln>
            </a:rPr>
            <a:t>Blank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xdr:txBody>
    </xdr:sp>
    <xdr:clientData/>
  </xdr:twoCellAnchor>
  <xdr:twoCellAnchor>
    <xdr:from>
      <xdr:col>3</xdr:col>
      <xdr:colOff>166491</xdr:colOff>
      <xdr:row>154</xdr:row>
      <xdr:rowOff>121315</xdr:rowOff>
    </xdr:from>
    <xdr:to>
      <xdr:col>12</xdr:col>
      <xdr:colOff>587829</xdr:colOff>
      <xdr:row>174</xdr:row>
      <xdr:rowOff>42938</xdr:rowOff>
    </xdr:to>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1995291" y="30361829"/>
          <a:ext cx="5907738" cy="3622766"/>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GB" sz="1100" b="1" baseline="0">
              <a:ln>
                <a:solidFill>
                  <a:schemeClr val="tx1">
                    <a:alpha val="16000"/>
                  </a:schemeClr>
                </a:solidFill>
              </a:ln>
            </a:rPr>
            <a:t>Cognitive Domain:</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I believe that this domain is being compromised by the                                            to inclusion</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                 </a:t>
          </a:r>
        </a:p>
        <a:p>
          <a:pPr algn="ctr"/>
          <a:r>
            <a:rPr lang="en-GB" sz="1100" baseline="0">
              <a:ln>
                <a:solidFill>
                  <a:schemeClr val="tx1">
                    <a:alpha val="16000"/>
                  </a:schemeClr>
                </a:solidFill>
              </a:ln>
            </a:rPr>
            <a:t> is making challenging for my students to </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VERB OBJECT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Because...(one brief sentence)</a:t>
          </a:r>
        </a:p>
        <a:p>
          <a:pPr algn="ctr"/>
          <a:r>
            <a:rPr lang="en-GB" sz="1100" baseline="0">
              <a:ln>
                <a:solidFill>
                  <a:schemeClr val="tx1">
                    <a:alpha val="16000"/>
                  </a:schemeClr>
                </a:solidFill>
              </a:ln>
            </a:rPr>
            <a:t>Blank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xdr:txBody>
    </xdr:sp>
    <xdr:clientData/>
  </xdr:twoCellAnchor>
  <xdr:twoCellAnchor>
    <xdr:from>
      <xdr:col>3</xdr:col>
      <xdr:colOff>144719</xdr:colOff>
      <xdr:row>175</xdr:row>
      <xdr:rowOff>67733</xdr:rowOff>
    </xdr:from>
    <xdr:to>
      <xdr:col>12</xdr:col>
      <xdr:colOff>566057</xdr:colOff>
      <xdr:row>194</xdr:row>
      <xdr:rowOff>179856</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1973519" y="34194447"/>
          <a:ext cx="5907738" cy="3628209"/>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GB" sz="1100" b="1" baseline="0">
              <a:ln>
                <a:solidFill>
                  <a:schemeClr val="tx1">
                    <a:alpha val="16000"/>
                  </a:schemeClr>
                </a:solidFill>
              </a:ln>
            </a:rPr>
            <a:t>Affective Domain:</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I believe that this domain is being compromised by the                                            to inclusion</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                 </a:t>
          </a:r>
        </a:p>
        <a:p>
          <a:pPr algn="ctr"/>
          <a:r>
            <a:rPr lang="en-GB" sz="1100" baseline="0">
              <a:ln>
                <a:solidFill>
                  <a:schemeClr val="tx1">
                    <a:alpha val="16000"/>
                  </a:schemeClr>
                </a:solidFill>
              </a:ln>
            </a:rPr>
            <a:t> is making challenging for my students to </a:t>
          </a: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VERB OBJECT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a:p>
          <a:pPr algn="ctr"/>
          <a:r>
            <a:rPr lang="en-GB" sz="1100" baseline="0">
              <a:ln>
                <a:solidFill>
                  <a:schemeClr val="tx1">
                    <a:alpha val="16000"/>
                  </a:schemeClr>
                </a:solidFill>
              </a:ln>
            </a:rPr>
            <a:t>Because...(one brief sentence)</a:t>
          </a:r>
        </a:p>
        <a:p>
          <a:pPr algn="ctr"/>
          <a:r>
            <a:rPr lang="en-GB" sz="1100" baseline="0">
              <a:ln>
                <a:solidFill>
                  <a:schemeClr val="tx1">
                    <a:alpha val="16000"/>
                  </a:schemeClr>
                </a:solidFill>
              </a:ln>
            </a:rPr>
            <a:t>Blank </a:t>
          </a:r>
        </a:p>
        <a:p>
          <a:pPr algn="ctr"/>
          <a:endParaRPr lang="en-GB" sz="1100" baseline="0">
            <a:ln>
              <a:solidFill>
                <a:schemeClr val="tx1">
                  <a:alpha val="16000"/>
                </a:schemeClr>
              </a:solidFill>
            </a:ln>
          </a:endParaRPr>
        </a:p>
        <a:p>
          <a:pPr algn="ctr"/>
          <a:endParaRPr lang="en-GB" sz="1100" baseline="0">
            <a:ln>
              <a:solidFill>
                <a:schemeClr val="tx1">
                  <a:alpha val="16000"/>
                </a:schemeClr>
              </a:solidFill>
            </a:ln>
          </a:endParaRPr>
        </a:p>
      </xdr:txBody>
    </xdr:sp>
    <xdr:clientData/>
  </xdr:twoCellAnchor>
  <xdr:twoCellAnchor>
    <xdr:from>
      <xdr:col>2</xdr:col>
      <xdr:colOff>494799</xdr:colOff>
      <xdr:row>44</xdr:row>
      <xdr:rowOff>379205</xdr:rowOff>
    </xdr:from>
    <xdr:to>
      <xdr:col>12</xdr:col>
      <xdr:colOff>314541</xdr:colOff>
      <xdr:row>63</xdr:row>
      <xdr:rowOff>98610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713999" y="16381205"/>
          <a:ext cx="5915742" cy="3699734"/>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a:ln>
                <a:solidFill>
                  <a:schemeClr val="tx1">
                    <a:alpha val="16000"/>
                  </a:schemeClr>
                </a:solidFill>
              </a:ln>
            </a:rPr>
            <a:t>When I consider the idea</a:t>
          </a:r>
          <a:r>
            <a:rPr lang="en-GB" sz="1100" baseline="0">
              <a:ln>
                <a:solidFill>
                  <a:schemeClr val="tx1">
                    <a:alpha val="16000"/>
                  </a:schemeClr>
                </a:solidFill>
              </a:ln>
            </a:rPr>
            <a:t> that...</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I think students might see this as a </a:t>
          </a:r>
          <a:r>
            <a:rPr lang="en-GB" sz="1100" b="1" baseline="0">
              <a:ln>
                <a:solidFill>
                  <a:schemeClr val="tx1">
                    <a:alpha val="16000"/>
                  </a:schemeClr>
                </a:solidFill>
              </a:ln>
            </a:rPr>
            <a:t>Logistical Barrier </a:t>
          </a:r>
          <a:r>
            <a:rPr lang="en-GB" sz="1100" baseline="0">
              <a:ln>
                <a:solidFill>
                  <a:schemeClr val="tx1">
                    <a:alpha val="16000"/>
                  </a:schemeClr>
                </a:solidFill>
              </a:ln>
            </a:rPr>
            <a:t>to achieving the ILO and the Assessment. </a:t>
          </a:r>
        </a:p>
        <a:p>
          <a:endParaRPr lang="en-GB" sz="1100" baseline="0">
            <a:ln>
              <a:solidFill>
                <a:schemeClr val="tx1">
                  <a:alpha val="16000"/>
                </a:schemeClr>
              </a:solidFill>
            </a:ln>
          </a:endParaRPr>
        </a:p>
        <a:p>
          <a:r>
            <a:rPr lang="en-GB" sz="1100" b="1" baseline="0">
              <a:ln>
                <a:solidFill>
                  <a:schemeClr val="tx1">
                    <a:alpha val="16000"/>
                  </a:schemeClr>
                </a:solidFill>
              </a:ln>
            </a:rPr>
            <a:t>...Impractical, unrealistic, or unnecessary.</a:t>
          </a:r>
        </a:p>
        <a:p>
          <a:endParaRPr lang="en-GB" sz="1100" baseline="0">
            <a:ln>
              <a:solidFill>
                <a:schemeClr val="tx1">
                  <a:alpha val="16000"/>
                </a:schemeClr>
              </a:solidFill>
            </a:ln>
          </a:endParaRPr>
        </a:p>
        <a:p>
          <a:r>
            <a:rPr lang="en-GB" sz="1100" baseline="0">
              <a:ln>
                <a:solidFill>
                  <a:schemeClr val="tx1">
                    <a:alpha val="16000"/>
                  </a:schemeClr>
                </a:solidFill>
              </a:ln>
            </a:rPr>
            <a:t>This might be because of wider issues with                                         ...such as...</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which might lead them to more personal challenges of                                          such as...</a:t>
          </a:r>
        </a:p>
        <a:p>
          <a:endParaRPr lang="en-GB" sz="1100" baseline="0">
            <a:ln>
              <a:solidFill>
                <a:schemeClr val="tx1">
                  <a:alpha val="16000"/>
                </a:schemeClr>
              </a:solidFill>
            </a:ln>
          </a:endParaRPr>
        </a:p>
        <a:p>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  ...making it harder to achieve what the assessment requires.</a:t>
          </a:r>
          <a:endParaRPr lang="en-GB" sz="1100">
            <a:ln>
              <a:solidFill>
                <a:schemeClr val="tx1">
                  <a:alpha val="16000"/>
                </a:schemeClr>
              </a:solidFill>
            </a:ln>
          </a:endParaRPr>
        </a:p>
      </xdr:txBody>
    </xdr:sp>
    <xdr:clientData/>
  </xdr:twoCellAnchor>
  <mc:AlternateContent xmlns:mc="http://schemas.openxmlformats.org/markup-compatibility/2006">
    <mc:Choice xmlns:a14="http://schemas.microsoft.com/office/drawing/2010/main" Requires="a14">
      <xdr:twoCellAnchor editAs="oneCell">
        <xdr:from>
          <xdr:col>3</xdr:col>
          <xdr:colOff>373380</xdr:colOff>
          <xdr:row>35</xdr:row>
          <xdr:rowOff>45720</xdr:rowOff>
        </xdr:from>
        <xdr:to>
          <xdr:col>9</xdr:col>
          <xdr:colOff>182880</xdr:colOff>
          <xdr:row>38</xdr:row>
          <xdr:rowOff>83820</xdr:rowOff>
        </xdr:to>
        <xdr:sp macro="" textlink="">
          <xdr:nvSpPr>
            <xdr:cNvPr id="6156" name="TextBox8" descr="This box automatically displays the challenges you entered in the Step 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373380</xdr:colOff>
          <xdr:row>29</xdr:row>
          <xdr:rowOff>106680</xdr:rowOff>
        </xdr:from>
        <xdr:to>
          <xdr:col>9</xdr:col>
          <xdr:colOff>175260</xdr:colOff>
          <xdr:row>32</xdr:row>
          <xdr:rowOff>144780</xdr:rowOff>
        </xdr:to>
        <xdr:sp macro="" textlink="">
          <xdr:nvSpPr>
            <xdr:cNvPr id="6159" name="TextBox10" descr="This box automatically displays the challenges you entered in the Step 2"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489218</xdr:colOff>
      <xdr:row>67</xdr:row>
      <xdr:rowOff>193003</xdr:rowOff>
    </xdr:from>
    <xdr:to>
      <xdr:col>12</xdr:col>
      <xdr:colOff>372146</xdr:colOff>
      <xdr:row>73</xdr:row>
      <xdr:rowOff>93489</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27618" y="20005003"/>
          <a:ext cx="4759728" cy="2392674"/>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a:ln>
                <a:solidFill>
                  <a:schemeClr val="tx1">
                    <a:alpha val="16000"/>
                  </a:schemeClr>
                </a:solidFill>
              </a:ln>
            </a:rPr>
            <a:t>Once</a:t>
          </a:r>
          <a:r>
            <a:rPr lang="en-GB" sz="1100" baseline="0">
              <a:ln>
                <a:solidFill>
                  <a:schemeClr val="tx1">
                    <a:alpha val="16000"/>
                  </a:schemeClr>
                </a:solidFill>
              </a:ln>
            </a:rPr>
            <a:t> your Logistical Barrier sounds right to you...</a:t>
          </a:r>
        </a:p>
        <a:p>
          <a:endParaRPr lang="en-GB" sz="1100" baseline="0">
            <a:ln>
              <a:solidFill>
                <a:schemeClr val="tx1">
                  <a:alpha val="16000"/>
                </a:schemeClr>
              </a:solidFill>
            </a:ln>
          </a:endParaRPr>
        </a:p>
        <a:p>
          <a:r>
            <a:rPr lang="en-GB" sz="1100" baseline="0">
              <a:ln>
                <a:solidFill>
                  <a:schemeClr val="tx1">
                    <a:alpha val="16000"/>
                  </a:schemeClr>
                </a:solidFill>
              </a:ln>
            </a:rPr>
            <a:t>review your entire description, and try to come a 3-5 word title that will help you remember this barrier and how it works...</a:t>
          </a:r>
        </a:p>
        <a:p>
          <a:endParaRPr lang="en-GB" sz="1100" baseline="0">
            <a:ln>
              <a:solidFill>
                <a:schemeClr val="tx1">
                  <a:alpha val="16000"/>
                </a:schemeClr>
              </a:solidFill>
            </a:ln>
          </a:endParaRPr>
        </a:p>
        <a:p>
          <a:r>
            <a:rPr lang="en-GB" sz="1100" baseline="0">
              <a:ln>
                <a:solidFill>
                  <a:schemeClr val="tx1">
                    <a:alpha val="16000"/>
                  </a:schemeClr>
                </a:solidFill>
              </a:ln>
            </a:rPr>
            <a:t>You've chose BLANK                as the wider </a:t>
          </a:r>
          <a:r>
            <a:rPr lang="en-GB" sz="1100" i="1" baseline="0">
              <a:ln>
                <a:solidFill>
                  <a:schemeClr val="tx1">
                    <a:alpha val="16000"/>
                  </a:schemeClr>
                </a:solidFill>
              </a:ln>
            </a:rPr>
            <a:t>Structural Influence</a:t>
          </a:r>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a:p>
          <a:endParaRPr lang="en-GB" sz="1100" baseline="0">
            <a:ln>
              <a:solidFill>
                <a:schemeClr val="tx1">
                  <a:alpha val="16000"/>
                </a:schemeClr>
              </a:solidFill>
            </a:ln>
          </a:endParaRPr>
        </a:p>
        <a:p>
          <a:r>
            <a:rPr lang="en-GB" sz="1100" baseline="0">
              <a:ln>
                <a:solidFill>
                  <a:schemeClr val="tx1">
                    <a:alpha val="16000"/>
                  </a:schemeClr>
                </a:solidFill>
              </a:ln>
            </a:rPr>
            <a:t>You chose BLANK                as the more immediate </a:t>
          </a:r>
          <a:r>
            <a:rPr lang="en-GB" sz="1100" i="1" baseline="0">
              <a:ln>
                <a:solidFill>
                  <a:schemeClr val="tx1">
                    <a:alpha val="16000"/>
                  </a:schemeClr>
                </a:solidFill>
              </a:ln>
            </a:rPr>
            <a:t>Psychological Influence</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xdr:txBody>
    </xdr:sp>
    <xdr:clientData/>
  </xdr:twoCellAnchor>
  <xdr:twoCellAnchor>
    <xdr:from>
      <xdr:col>3</xdr:col>
      <xdr:colOff>172741</xdr:colOff>
      <xdr:row>57</xdr:row>
      <xdr:rowOff>27398</xdr:rowOff>
    </xdr:from>
    <xdr:to>
      <xdr:col>10</xdr:col>
      <xdr:colOff>246482</xdr:colOff>
      <xdr:row>58</xdr:row>
      <xdr:rowOff>119958</xdr:rowOff>
    </xdr:to>
    <xdr:sp macro="" textlink="AI2">
      <xdr:nvSpPr>
        <xdr:cNvPr id="3" name="TextBox 2">
          <a:extLst>
            <a:ext uri="{FF2B5EF4-FFF2-40B4-BE49-F238E27FC236}">
              <a16:creationId xmlns:a16="http://schemas.microsoft.com/office/drawing/2014/main" id="{00000000-0008-0000-0300-000003000000}"/>
            </a:ext>
          </a:extLst>
        </xdr:cNvPr>
        <xdr:cNvSpPr txBox="1"/>
      </xdr:nvSpPr>
      <xdr:spPr>
        <a:xfrm>
          <a:off x="2001541" y="18620198"/>
          <a:ext cx="4340941" cy="271854"/>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E18697C7-CE48-48FD-89F0-C9D9D3D895CF}" type="TxLink">
            <a:rPr lang="en-US" sz="1100" b="0" i="0" u="none" strike="noStrike">
              <a:solidFill>
                <a:srgbClr val="000000"/>
              </a:solidFill>
              <a:latin typeface="Calibri"/>
              <a:cs typeface="Calibri"/>
            </a:rPr>
            <a:pPr/>
            <a:t>University Policy</a:t>
          </a:fld>
          <a:endParaRPr lang="en-GB" sz="1100"/>
        </a:p>
      </xdr:txBody>
    </xdr:sp>
    <xdr:clientData/>
  </xdr:twoCellAnchor>
  <xdr:twoCellAnchor>
    <xdr:from>
      <xdr:col>3</xdr:col>
      <xdr:colOff>161278</xdr:colOff>
      <xdr:row>60</xdr:row>
      <xdr:rowOff>162444</xdr:rowOff>
    </xdr:from>
    <xdr:to>
      <xdr:col>12</xdr:col>
      <xdr:colOff>221909</xdr:colOff>
      <xdr:row>62</xdr:row>
      <xdr:rowOff>75708</xdr:rowOff>
    </xdr:to>
    <xdr:sp macro="" textlink="AR2">
      <xdr:nvSpPr>
        <xdr:cNvPr id="4" name="TextBox 3">
          <a:extLst>
            <a:ext uri="{FF2B5EF4-FFF2-40B4-BE49-F238E27FC236}">
              <a16:creationId xmlns:a16="http://schemas.microsoft.com/office/drawing/2014/main" id="{00000000-0008-0000-0300-000004000000}"/>
            </a:ext>
          </a:extLst>
        </xdr:cNvPr>
        <xdr:cNvSpPr txBox="1"/>
      </xdr:nvSpPr>
      <xdr:spPr>
        <a:xfrm>
          <a:off x="1990078" y="19293126"/>
          <a:ext cx="5547031" cy="271853"/>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EEF4D134-6506-4AED-9C8A-A91E3EFFDE10}" type="TxLink">
            <a:rPr lang="en-US" sz="1100" b="0" i="0" u="none" strike="noStrike">
              <a:solidFill>
                <a:srgbClr val="000000"/>
              </a:solidFill>
              <a:latin typeface="Calibri"/>
              <a:cs typeface="Calibri"/>
            </a:rPr>
            <a:pPr/>
            <a:t>Seeing little reason or opportunity meet the time and effort</a:t>
          </a:fld>
          <a:endParaRPr lang="en-GB" sz="1100"/>
        </a:p>
      </xdr:txBody>
    </xdr:sp>
    <xdr:clientData/>
  </xdr:twoCellAnchor>
  <xdr:twoCellAnchor>
    <xdr:from>
      <xdr:col>2</xdr:col>
      <xdr:colOff>584859</xdr:colOff>
      <xdr:row>78</xdr:row>
      <xdr:rowOff>55664</xdr:rowOff>
    </xdr:from>
    <xdr:to>
      <xdr:col>12</xdr:col>
      <xdr:colOff>404601</xdr:colOff>
      <xdr:row>97</xdr:row>
      <xdr:rowOff>1703</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804059" y="15669737"/>
          <a:ext cx="5915742" cy="3368111"/>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a:ln>
                <a:solidFill>
                  <a:schemeClr val="tx1">
                    <a:alpha val="16000"/>
                  </a:schemeClr>
                </a:solidFill>
              </a:ln>
            </a:rPr>
            <a:t>When I consider the idea</a:t>
          </a:r>
          <a:r>
            <a:rPr lang="en-GB" sz="1100" baseline="0">
              <a:ln>
                <a:solidFill>
                  <a:schemeClr val="tx1">
                    <a:alpha val="16000"/>
                  </a:schemeClr>
                </a:solidFill>
              </a:ln>
            </a:rPr>
            <a:t> that...</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I think students might see this as a </a:t>
          </a:r>
          <a:r>
            <a:rPr lang="en-GB" sz="1100" b="1" baseline="0">
              <a:ln>
                <a:solidFill>
                  <a:schemeClr val="tx1">
                    <a:alpha val="16000"/>
                  </a:schemeClr>
                </a:solidFill>
              </a:ln>
            </a:rPr>
            <a:t>Academic Barrier</a:t>
          </a:r>
          <a:r>
            <a:rPr lang="en-GB" sz="1100" baseline="0">
              <a:ln>
                <a:solidFill>
                  <a:schemeClr val="tx1">
                    <a:alpha val="16000"/>
                  </a:schemeClr>
                </a:solidFill>
              </a:ln>
            </a:rPr>
            <a:t> to achieving the ILO and the Assessment. </a:t>
          </a:r>
        </a:p>
        <a:p>
          <a:endParaRPr lang="en-GB" sz="1100" baseline="0">
            <a:ln>
              <a:solidFill>
                <a:schemeClr val="tx1">
                  <a:alpha val="16000"/>
                </a:schemeClr>
              </a:solidFill>
            </a:ln>
          </a:endParaRPr>
        </a:p>
        <a:p>
          <a:r>
            <a:rPr lang="en-GB" sz="1100" b="1" baseline="0">
              <a:ln>
                <a:solidFill>
                  <a:schemeClr val="tx1">
                    <a:alpha val="16000"/>
                  </a:schemeClr>
                </a:solidFill>
              </a:ln>
            </a:rPr>
            <a:t>...Too Difficult, Too Complicated, or Unecessarily Challenging.</a:t>
          </a:r>
        </a:p>
        <a:p>
          <a:endParaRPr lang="en-GB" sz="1100" baseline="0">
            <a:ln>
              <a:solidFill>
                <a:schemeClr val="tx1">
                  <a:alpha val="16000"/>
                </a:schemeClr>
              </a:solidFill>
            </a:ln>
          </a:endParaRPr>
        </a:p>
        <a:p>
          <a:r>
            <a:rPr lang="en-GB" sz="1100" baseline="0">
              <a:ln>
                <a:solidFill>
                  <a:schemeClr val="tx1">
                    <a:alpha val="16000"/>
                  </a:schemeClr>
                </a:solidFill>
              </a:ln>
            </a:rPr>
            <a:t>This might be because of wider issues with                                         ...such as...</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which might lead them to more personal challenges of                                          such as...</a:t>
          </a:r>
        </a:p>
        <a:p>
          <a:endParaRPr lang="en-GB" sz="1100" baseline="0">
            <a:ln>
              <a:solidFill>
                <a:schemeClr val="tx1">
                  <a:alpha val="16000"/>
                </a:schemeClr>
              </a:solidFill>
            </a:ln>
          </a:endParaRPr>
        </a:p>
        <a:p>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  ...making it harder to achieve what the assessment requires.</a:t>
          </a:r>
          <a:endParaRPr lang="en-GB" sz="1100">
            <a:ln>
              <a:solidFill>
                <a:schemeClr val="tx1">
                  <a:alpha val="16000"/>
                </a:schemeClr>
              </a:solidFill>
            </a:ln>
          </a:endParaRPr>
        </a:p>
      </xdr:txBody>
    </xdr:sp>
    <xdr:clientData/>
  </xdr:twoCellAnchor>
  <xdr:twoCellAnchor>
    <xdr:from>
      <xdr:col>3</xdr:col>
      <xdr:colOff>94388</xdr:colOff>
      <xdr:row>90</xdr:row>
      <xdr:rowOff>80118</xdr:rowOff>
    </xdr:from>
    <xdr:to>
      <xdr:col>10</xdr:col>
      <xdr:colOff>168129</xdr:colOff>
      <xdr:row>91</xdr:row>
      <xdr:rowOff>172676</xdr:rowOff>
    </xdr:to>
    <xdr:sp macro="" textlink="AJ2">
      <xdr:nvSpPr>
        <xdr:cNvPr id="6" name="TextBox 5">
          <a:extLst>
            <a:ext uri="{FF2B5EF4-FFF2-40B4-BE49-F238E27FC236}">
              <a16:creationId xmlns:a16="http://schemas.microsoft.com/office/drawing/2014/main" id="{00000000-0008-0000-0300-000006000000}"/>
            </a:ext>
          </a:extLst>
        </xdr:cNvPr>
        <xdr:cNvSpPr txBox="1"/>
      </xdr:nvSpPr>
      <xdr:spPr>
        <a:xfrm>
          <a:off x="1923188" y="19282518"/>
          <a:ext cx="4340941" cy="271852"/>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927CF143-E51E-4BBF-8BE8-C921EBF72F6C}" type="TxLink">
            <a:rPr lang="en-US" sz="1100" b="0" i="0" u="none" strike="noStrike">
              <a:solidFill>
                <a:srgbClr val="000000"/>
              </a:solidFill>
              <a:latin typeface="Calibri"/>
              <a:cs typeface="Calibri"/>
            </a:rPr>
            <a:pPr/>
            <a:t>their academic or cultural background</a:t>
          </a:fld>
          <a:endParaRPr lang="en-GB" sz="1100"/>
        </a:p>
      </xdr:txBody>
    </xdr:sp>
    <xdr:clientData/>
  </xdr:twoCellAnchor>
  <xdr:twoCellAnchor>
    <xdr:from>
      <xdr:col>3</xdr:col>
      <xdr:colOff>82925</xdr:colOff>
      <xdr:row>94</xdr:row>
      <xdr:rowOff>11</xdr:rowOff>
    </xdr:from>
    <xdr:to>
      <xdr:col>12</xdr:col>
      <xdr:colOff>143556</xdr:colOff>
      <xdr:row>95</xdr:row>
      <xdr:rowOff>87623</xdr:rowOff>
    </xdr:to>
    <xdr:sp macro="" textlink="AS2">
      <xdr:nvSpPr>
        <xdr:cNvPr id="7" name="TextBox 6">
          <a:extLst>
            <a:ext uri="{FF2B5EF4-FFF2-40B4-BE49-F238E27FC236}">
              <a16:creationId xmlns:a16="http://schemas.microsoft.com/office/drawing/2014/main" id="{00000000-0008-0000-0300-000007000000}"/>
            </a:ext>
          </a:extLst>
        </xdr:cNvPr>
        <xdr:cNvSpPr txBox="1"/>
      </xdr:nvSpPr>
      <xdr:spPr>
        <a:xfrm>
          <a:off x="1911725" y="19919587"/>
          <a:ext cx="5547031" cy="266907"/>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50AA6B14-A3BB-44C1-B1A9-38E80CB5D593}" type="TxLink">
            <a:rPr lang="en-US" sz="1100" b="0" i="0" u="none" strike="noStrike">
              <a:solidFill>
                <a:srgbClr val="000000"/>
              </a:solidFill>
              <a:latin typeface="Calibri"/>
              <a:cs typeface="Calibri"/>
            </a:rPr>
            <a:pPr/>
            <a:t>not having the knowledge or abilities to take in and use the material</a:t>
          </a:fld>
          <a:endParaRPr lang="en-GB" sz="1100"/>
        </a:p>
      </xdr:txBody>
    </xdr:sp>
    <xdr:clientData/>
  </xdr:twoCellAnchor>
  <xdr:twoCellAnchor>
    <xdr:from>
      <xdr:col>3</xdr:col>
      <xdr:colOff>51841</xdr:colOff>
      <xdr:row>112</xdr:row>
      <xdr:rowOff>139191</xdr:rowOff>
    </xdr:from>
    <xdr:to>
      <xdr:col>12</xdr:col>
      <xdr:colOff>465349</xdr:colOff>
      <xdr:row>131</xdr:row>
      <xdr:rowOff>90178</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880641" y="22378705"/>
          <a:ext cx="5899908" cy="3467073"/>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a:ln>
                <a:solidFill>
                  <a:schemeClr val="tx1">
                    <a:alpha val="16000"/>
                  </a:schemeClr>
                </a:solidFill>
              </a:ln>
            </a:rPr>
            <a:t>When I consider the idea</a:t>
          </a:r>
          <a:r>
            <a:rPr lang="en-GB" sz="1100" baseline="0">
              <a:ln>
                <a:solidFill>
                  <a:schemeClr val="tx1">
                    <a:alpha val="16000"/>
                  </a:schemeClr>
                </a:solidFill>
              </a:ln>
            </a:rPr>
            <a:t> that...</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I think students might see this as a </a:t>
          </a:r>
          <a:r>
            <a:rPr lang="en-GB" sz="1100" b="1" baseline="0">
              <a:ln>
                <a:solidFill>
                  <a:schemeClr val="tx1">
                    <a:alpha val="16000"/>
                  </a:schemeClr>
                </a:solidFill>
              </a:ln>
            </a:rPr>
            <a:t>Relational Barrier </a:t>
          </a:r>
          <a:r>
            <a:rPr lang="en-GB" sz="1100" baseline="0">
              <a:ln>
                <a:solidFill>
                  <a:schemeClr val="tx1">
                    <a:alpha val="16000"/>
                  </a:schemeClr>
                </a:solidFill>
              </a:ln>
            </a:rPr>
            <a:t>to achieving the ILO and the Assessment. </a:t>
          </a:r>
        </a:p>
        <a:p>
          <a:endParaRPr lang="en-GB" sz="1100" baseline="0">
            <a:ln>
              <a:solidFill>
                <a:schemeClr val="tx1">
                  <a:alpha val="16000"/>
                </a:schemeClr>
              </a:solidFill>
            </a:ln>
          </a:endParaRPr>
        </a:p>
        <a:p>
          <a:r>
            <a:rPr lang="en-GB" sz="1100" b="1" baseline="0">
              <a:ln>
                <a:solidFill>
                  <a:schemeClr val="tx1">
                    <a:alpha val="16000"/>
                  </a:schemeClr>
                </a:solidFill>
              </a:ln>
            </a:rPr>
            <a:t>...Irrelevant or Elitist.</a:t>
          </a:r>
        </a:p>
        <a:p>
          <a:endParaRPr lang="en-GB" sz="1100" baseline="0">
            <a:ln>
              <a:solidFill>
                <a:schemeClr val="tx1">
                  <a:alpha val="16000"/>
                </a:schemeClr>
              </a:solidFill>
            </a:ln>
          </a:endParaRPr>
        </a:p>
        <a:p>
          <a:r>
            <a:rPr lang="en-GB" sz="1100" baseline="0">
              <a:ln>
                <a:solidFill>
                  <a:schemeClr val="tx1">
                    <a:alpha val="16000"/>
                  </a:schemeClr>
                </a:solidFill>
              </a:ln>
            </a:rPr>
            <a:t>This might be because of wider issues with                                         ...such as...</a:t>
          </a:r>
        </a:p>
        <a:p>
          <a:endParaRPr lang="en-GB" sz="1100" baseline="0">
            <a:ln>
              <a:solidFill>
                <a:schemeClr val="tx1">
                  <a:alpha val="16000"/>
                </a:schemeClr>
              </a:solidFill>
            </a:ln>
          </a:endParaRPr>
        </a:p>
        <a:p>
          <a:endParaRPr lang="en-GB" sz="1100" baseline="0">
            <a:ln>
              <a:solidFill>
                <a:schemeClr val="tx1">
                  <a:alpha val="16000"/>
                </a:schemeClr>
              </a:solidFill>
            </a:ln>
          </a:endParaRPr>
        </a:p>
        <a:p>
          <a:endParaRPr lang="en-GB" sz="1100" baseline="0">
            <a:ln>
              <a:solidFill>
                <a:schemeClr val="tx1">
                  <a:alpha val="16000"/>
                </a:schemeClr>
              </a:solidFill>
            </a:ln>
          </a:endParaRPr>
        </a:p>
        <a:p>
          <a:r>
            <a:rPr lang="en-GB" sz="1100" baseline="0">
              <a:ln>
                <a:solidFill>
                  <a:schemeClr val="tx1">
                    <a:alpha val="16000"/>
                  </a:schemeClr>
                </a:solidFill>
              </a:ln>
            </a:rPr>
            <a:t>which might lead them to more personal challenges of                                          such as...</a:t>
          </a:r>
        </a:p>
        <a:p>
          <a:endParaRPr lang="en-GB" sz="1100" baseline="0">
            <a:ln>
              <a:solidFill>
                <a:schemeClr val="tx1">
                  <a:alpha val="16000"/>
                </a:schemeClr>
              </a:solidFill>
            </a:ln>
          </a:endParaRPr>
        </a:p>
        <a:p>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  ...making it harder to achieve what the assessment requires.</a:t>
          </a:r>
          <a:endParaRPr lang="en-GB" sz="1100">
            <a:ln>
              <a:solidFill>
                <a:schemeClr val="tx1">
                  <a:alpha val="16000"/>
                </a:schemeClr>
              </a:solidFill>
            </a:ln>
          </a:endParaRPr>
        </a:p>
      </xdr:txBody>
    </xdr:sp>
    <xdr:clientData/>
  </xdr:twoCellAnchor>
  <xdr:twoCellAnchor>
    <xdr:from>
      <xdr:col>3</xdr:col>
      <xdr:colOff>330417</xdr:colOff>
      <xdr:row>124</xdr:row>
      <xdr:rowOff>172256</xdr:rowOff>
    </xdr:from>
    <xdr:to>
      <xdr:col>10</xdr:col>
      <xdr:colOff>398220</xdr:colOff>
      <xdr:row>126</xdr:row>
      <xdr:rowOff>85521</xdr:rowOff>
    </xdr:to>
    <xdr:sp macro="" textlink="AK2">
      <xdr:nvSpPr>
        <xdr:cNvPr id="9" name="TextBox 8">
          <a:extLst>
            <a:ext uri="{FF2B5EF4-FFF2-40B4-BE49-F238E27FC236}">
              <a16:creationId xmlns:a16="http://schemas.microsoft.com/office/drawing/2014/main" id="{00000000-0008-0000-0300-000009000000}"/>
            </a:ext>
          </a:extLst>
        </xdr:cNvPr>
        <xdr:cNvSpPr txBox="1"/>
      </xdr:nvSpPr>
      <xdr:spPr>
        <a:xfrm>
          <a:off x="2149886" y="33824664"/>
          <a:ext cx="4313232" cy="286490"/>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41858F6E-727C-4296-B970-77863724C7D8}" type="TxLink">
            <a:rPr lang="en-US" sz="1100" b="0" i="0" u="none" strike="noStrike">
              <a:solidFill>
                <a:srgbClr val="000000"/>
              </a:solidFill>
              <a:latin typeface="Calibri"/>
              <a:cs typeface="Calibri"/>
            </a:rPr>
            <a:pPr/>
            <a:t>My assessment design</a:t>
          </a:fld>
          <a:endParaRPr lang="en-GB" sz="1100"/>
        </a:p>
      </xdr:txBody>
    </xdr:sp>
    <xdr:clientData/>
  </xdr:twoCellAnchor>
  <xdr:twoCellAnchor>
    <xdr:from>
      <xdr:col>3</xdr:col>
      <xdr:colOff>318954</xdr:colOff>
      <xdr:row>128</xdr:row>
      <xdr:rowOff>107657</xdr:rowOff>
    </xdr:from>
    <xdr:to>
      <xdr:col>12</xdr:col>
      <xdr:colOff>363751</xdr:colOff>
      <xdr:row>130</xdr:row>
      <xdr:rowOff>19219</xdr:rowOff>
    </xdr:to>
    <xdr:sp macro="" textlink="AT2">
      <xdr:nvSpPr>
        <xdr:cNvPr id="10" name="TextBox 9">
          <a:extLst>
            <a:ext uri="{FF2B5EF4-FFF2-40B4-BE49-F238E27FC236}">
              <a16:creationId xmlns:a16="http://schemas.microsoft.com/office/drawing/2014/main" id="{00000000-0008-0000-0300-00000A000000}"/>
            </a:ext>
          </a:extLst>
        </xdr:cNvPr>
        <xdr:cNvSpPr txBox="1"/>
      </xdr:nvSpPr>
      <xdr:spPr>
        <a:xfrm>
          <a:off x="2138423" y="34506514"/>
          <a:ext cx="5503206" cy="284787"/>
        </a:xfrm>
        <a:prstGeom prst="rect">
          <a:avLst/>
        </a:prstGeom>
        <a:solidFill>
          <a:srgbClr val="FFEFD5"/>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fld id="{D5756178-466A-41E3-A37A-A7AFEBE62BC2}" type="TxLink">
            <a:rPr lang="en-US" sz="1100" b="0" i="0" u="none" strike="noStrike">
              <a:solidFill>
                <a:srgbClr val="000000"/>
              </a:solidFill>
              <a:latin typeface="Calibri"/>
              <a:cs typeface="Calibri"/>
            </a:rPr>
            <a:pPr/>
            <a:t>not seeing why its relevant to themselves, their carriers, or their idea of this subject discipline</a:t>
          </a:fld>
          <a:endParaRPr lang="en-GB" sz="1100"/>
        </a:p>
      </xdr:txBody>
    </xdr:sp>
    <xdr:clientData/>
  </xdr:twoCellAnchor>
  <mc:AlternateContent xmlns:mc="http://schemas.openxmlformats.org/markup-compatibility/2006">
    <mc:Choice xmlns:a14="http://schemas.microsoft.com/office/drawing/2010/main" Requires="a14">
      <xdr:twoCellAnchor editAs="oneCell">
        <xdr:from>
          <xdr:col>6</xdr:col>
          <xdr:colOff>83820</xdr:colOff>
          <xdr:row>69</xdr:row>
          <xdr:rowOff>45720</xdr:rowOff>
        </xdr:from>
        <xdr:to>
          <xdr:col>7</xdr:col>
          <xdr:colOff>281940</xdr:colOff>
          <xdr:row>70</xdr:row>
          <xdr:rowOff>144780</xdr:rowOff>
        </xdr:to>
        <xdr:sp macro="" textlink="">
          <xdr:nvSpPr>
            <xdr:cNvPr id="6238" name="TextBox13" descr="this box automatically displays the influences you've assigned to this barrier. " hidden="1">
              <a:extLst>
                <a:ext uri="{63B3BB69-23CF-44E3-9099-C40C66FF867C}">
                  <a14:compatExt spid="_x0000_s6238"/>
                </a:ext>
                <a:ext uri="{FF2B5EF4-FFF2-40B4-BE49-F238E27FC236}">
                  <a16:creationId xmlns:a16="http://schemas.microsoft.com/office/drawing/2014/main" id="{00000000-0008-0000-0300-00005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67</xdr:row>
          <xdr:rowOff>1135380</xdr:rowOff>
        </xdr:from>
        <xdr:to>
          <xdr:col>7</xdr:col>
          <xdr:colOff>426720</xdr:colOff>
          <xdr:row>67</xdr:row>
          <xdr:rowOff>1424940</xdr:rowOff>
        </xdr:to>
        <xdr:sp macro="" textlink="">
          <xdr:nvSpPr>
            <xdr:cNvPr id="6239" name="TextBox14" descr="this box automatically displays the influences you've assigned to this barrier. " hidden="1">
              <a:extLst>
                <a:ext uri="{63B3BB69-23CF-44E3-9099-C40C66FF867C}">
                  <a14:compatExt spid="_x0000_s6239"/>
                </a:ext>
                <a:ext uri="{FF2B5EF4-FFF2-40B4-BE49-F238E27FC236}">
                  <a16:creationId xmlns:a16="http://schemas.microsoft.com/office/drawing/2014/main" id="{00000000-0008-0000-0300-00005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608367</xdr:colOff>
      <xdr:row>97</xdr:row>
      <xdr:rowOff>3363</xdr:rowOff>
    </xdr:from>
    <xdr:to>
      <xdr:col>12</xdr:col>
      <xdr:colOff>402133</xdr:colOff>
      <xdr:row>110</xdr:row>
      <xdr:rowOff>111033</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046767" y="27498116"/>
          <a:ext cx="4670566" cy="2438493"/>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a:ln>
                <a:solidFill>
                  <a:schemeClr val="tx1">
                    <a:alpha val="16000"/>
                  </a:schemeClr>
                </a:solidFill>
              </a:ln>
            </a:rPr>
            <a:t>Once</a:t>
          </a:r>
          <a:r>
            <a:rPr lang="en-GB" sz="1100" baseline="0">
              <a:ln>
                <a:solidFill>
                  <a:schemeClr val="tx1">
                    <a:alpha val="16000"/>
                  </a:schemeClr>
                </a:solidFill>
              </a:ln>
            </a:rPr>
            <a:t> your Academic Barrier sounds right to you...</a:t>
          </a:r>
        </a:p>
        <a:p>
          <a:endParaRPr lang="en-GB" sz="1100" baseline="0">
            <a:ln>
              <a:solidFill>
                <a:schemeClr val="tx1">
                  <a:alpha val="16000"/>
                </a:schemeClr>
              </a:solidFill>
            </a:ln>
          </a:endParaRPr>
        </a:p>
        <a:p>
          <a:r>
            <a:rPr lang="en-GB" sz="1100" baseline="0">
              <a:ln>
                <a:solidFill>
                  <a:schemeClr val="tx1">
                    <a:alpha val="16000"/>
                  </a:schemeClr>
                </a:solidFill>
              </a:ln>
            </a:rPr>
            <a:t>review your entire description, and try to come a 3-5 word title that will help you remember this barrier and how it works...</a:t>
          </a:r>
        </a:p>
        <a:p>
          <a:endParaRPr lang="en-GB" sz="1100" baseline="0">
            <a:ln>
              <a:solidFill>
                <a:schemeClr val="tx1">
                  <a:alpha val="16000"/>
                </a:schemeClr>
              </a:solidFill>
            </a:ln>
          </a:endParaRPr>
        </a:p>
        <a:p>
          <a:r>
            <a:rPr lang="en-GB" sz="1100" baseline="0">
              <a:ln>
                <a:solidFill>
                  <a:schemeClr val="tx1">
                    <a:alpha val="16000"/>
                  </a:schemeClr>
                </a:solidFill>
              </a:ln>
            </a:rPr>
            <a:t>You've chose BLANK                     as the wider </a:t>
          </a:r>
          <a:r>
            <a:rPr lang="en-GB" sz="1100" i="1" baseline="0">
              <a:ln>
                <a:solidFill>
                  <a:schemeClr val="tx1">
                    <a:alpha val="16000"/>
                  </a:schemeClr>
                </a:solidFill>
              </a:ln>
            </a:rPr>
            <a:t>Structural Influence</a:t>
          </a:r>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a:p>
          <a:endParaRPr lang="en-GB" sz="1100" baseline="0">
            <a:ln>
              <a:solidFill>
                <a:schemeClr val="tx1">
                  <a:alpha val="16000"/>
                </a:schemeClr>
              </a:solidFill>
            </a:ln>
          </a:endParaRPr>
        </a:p>
        <a:p>
          <a:r>
            <a:rPr lang="en-GB" sz="1100" baseline="0">
              <a:ln>
                <a:solidFill>
                  <a:schemeClr val="tx1">
                    <a:alpha val="16000"/>
                  </a:schemeClr>
                </a:solidFill>
              </a:ln>
            </a:rPr>
            <a:t>You chose BLANK                as the more immediate </a:t>
          </a:r>
          <a:r>
            <a:rPr lang="en-GB" sz="1100" i="1" baseline="0">
              <a:ln>
                <a:solidFill>
                  <a:schemeClr val="tx1">
                    <a:alpha val="16000"/>
                  </a:schemeClr>
                </a:solidFill>
              </a:ln>
            </a:rPr>
            <a:t>Psychological Influence</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xdr:txBody>
    </xdr:sp>
    <xdr:clientData/>
  </xdr:twoCellAnchor>
  <mc:AlternateContent xmlns:mc="http://schemas.openxmlformats.org/markup-compatibility/2006">
    <mc:Choice xmlns:a14="http://schemas.microsoft.com/office/drawing/2010/main" Requires="a14">
      <xdr:twoCellAnchor editAs="oneCell">
        <xdr:from>
          <xdr:col>6</xdr:col>
          <xdr:colOff>220980</xdr:colOff>
          <xdr:row>105</xdr:row>
          <xdr:rowOff>167640</xdr:rowOff>
        </xdr:from>
        <xdr:to>
          <xdr:col>7</xdr:col>
          <xdr:colOff>419100</xdr:colOff>
          <xdr:row>107</xdr:row>
          <xdr:rowOff>91440</xdr:rowOff>
        </xdr:to>
        <xdr:sp macro="" textlink="">
          <xdr:nvSpPr>
            <xdr:cNvPr id="6242" name="TextBox17" descr="this box automatically displays the influences you've assigned to this barrier. " hidden="1">
              <a:extLst>
                <a:ext uri="{63B3BB69-23CF-44E3-9099-C40C66FF867C}">
                  <a14:compatExt spid="_x0000_s6242"/>
                </a:ext>
                <a:ext uri="{FF2B5EF4-FFF2-40B4-BE49-F238E27FC236}">
                  <a16:creationId xmlns:a16="http://schemas.microsoft.com/office/drawing/2014/main" id="{00000000-0008-0000-0300-00006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388620</xdr:colOff>
          <xdr:row>102</xdr:row>
          <xdr:rowOff>45720</xdr:rowOff>
        </xdr:from>
        <xdr:to>
          <xdr:col>8</xdr:col>
          <xdr:colOff>114300</xdr:colOff>
          <xdr:row>103</xdr:row>
          <xdr:rowOff>144780</xdr:rowOff>
        </xdr:to>
        <xdr:sp macro="" textlink="">
          <xdr:nvSpPr>
            <xdr:cNvPr id="6243" name="TextBox18" descr="this box automatically displays the influences you've assigned to this barrier. " hidden="1">
              <a:extLst>
                <a:ext uri="{63B3BB69-23CF-44E3-9099-C40C66FF867C}">
                  <a14:compatExt spid="_x0000_s6243"/>
                </a:ext>
                <a:ext uri="{FF2B5EF4-FFF2-40B4-BE49-F238E27FC236}">
                  <a16:creationId xmlns:a16="http://schemas.microsoft.com/office/drawing/2014/main" id="{00000000-0008-0000-0300-00006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576944</xdr:colOff>
      <xdr:row>131</xdr:row>
      <xdr:rowOff>106578</xdr:rowOff>
    </xdr:from>
    <xdr:to>
      <xdr:col>12</xdr:col>
      <xdr:colOff>447404</xdr:colOff>
      <xdr:row>144</xdr:row>
      <xdr:rowOff>108853</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3015344" y="25862178"/>
          <a:ext cx="4747260" cy="2495104"/>
        </a:xfrm>
        <a:prstGeom prst="round2DiagRect">
          <a:avLst/>
        </a:prstGeom>
        <a:ln/>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a:ln>
                <a:solidFill>
                  <a:schemeClr val="tx1">
                    <a:alpha val="16000"/>
                  </a:schemeClr>
                </a:solidFill>
              </a:ln>
            </a:rPr>
            <a:t>Once</a:t>
          </a:r>
          <a:r>
            <a:rPr lang="en-GB" sz="1100" baseline="0">
              <a:ln>
                <a:solidFill>
                  <a:schemeClr val="tx1">
                    <a:alpha val="16000"/>
                  </a:schemeClr>
                </a:solidFill>
              </a:ln>
            </a:rPr>
            <a:t> your Relational Barrier sounds right to you..an experimental design.</a:t>
          </a:r>
        </a:p>
        <a:p>
          <a:endParaRPr lang="en-GB" sz="1100" baseline="0">
            <a:ln>
              <a:solidFill>
                <a:schemeClr val="tx1">
                  <a:alpha val="16000"/>
                </a:schemeClr>
              </a:solidFill>
            </a:ln>
          </a:endParaRPr>
        </a:p>
        <a:p>
          <a:r>
            <a:rPr lang="en-GB" sz="1100" baseline="0">
              <a:ln>
                <a:solidFill>
                  <a:schemeClr val="tx1">
                    <a:alpha val="16000"/>
                  </a:schemeClr>
                </a:solidFill>
              </a:ln>
            </a:rPr>
            <a:t>review your entire description, and try to come a 3-5 word title that will help you remember this barrier and how it works...</a:t>
          </a:r>
        </a:p>
        <a:p>
          <a:endParaRPr lang="en-GB" sz="1100" baseline="0">
            <a:ln>
              <a:solidFill>
                <a:schemeClr val="tx1">
                  <a:alpha val="16000"/>
                </a:schemeClr>
              </a:solidFill>
            </a:ln>
          </a:endParaRPr>
        </a:p>
        <a:p>
          <a:r>
            <a:rPr lang="en-GB" sz="1100" baseline="0">
              <a:ln>
                <a:solidFill>
                  <a:schemeClr val="tx1">
                    <a:alpha val="16000"/>
                  </a:schemeClr>
                </a:solidFill>
              </a:ln>
            </a:rPr>
            <a:t>You've chose BLANK                as the wider </a:t>
          </a:r>
          <a:r>
            <a:rPr lang="en-GB" sz="1100" i="1" baseline="0">
              <a:ln>
                <a:solidFill>
                  <a:schemeClr val="tx1">
                    <a:alpha val="16000"/>
                  </a:schemeClr>
                </a:solidFill>
              </a:ln>
            </a:rPr>
            <a:t>Structural Influence</a:t>
          </a:r>
          <a:r>
            <a:rPr lang="en-GB" sz="1100" baseline="0">
              <a:ln>
                <a:solidFill>
                  <a:schemeClr val="tx1">
                    <a:alpha val="16000"/>
                  </a:schemeClr>
                </a:solidFill>
              </a:ln>
            </a:rPr>
            <a:t>. </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a:p>
          <a:endParaRPr lang="en-GB" sz="1100" baseline="0">
            <a:ln>
              <a:solidFill>
                <a:schemeClr val="tx1">
                  <a:alpha val="16000"/>
                </a:schemeClr>
              </a:solidFill>
            </a:ln>
          </a:endParaRPr>
        </a:p>
        <a:p>
          <a:r>
            <a:rPr lang="en-GB" sz="1100" baseline="0">
              <a:ln>
                <a:solidFill>
                  <a:schemeClr val="tx1">
                    <a:alpha val="16000"/>
                  </a:schemeClr>
                </a:solidFill>
              </a:ln>
            </a:rPr>
            <a:t>You chose BLANK                as the more immediate </a:t>
          </a:r>
          <a:r>
            <a:rPr lang="en-GB" sz="1100" i="1" baseline="0">
              <a:ln>
                <a:solidFill>
                  <a:schemeClr val="tx1">
                    <a:alpha val="16000"/>
                  </a:schemeClr>
                </a:solidFill>
              </a:ln>
            </a:rPr>
            <a:t>Psychological Influence</a:t>
          </a:r>
        </a:p>
        <a:p>
          <a:endParaRPr lang="en-GB" sz="1100" baseline="0">
            <a:ln>
              <a:solidFill>
                <a:schemeClr val="tx1">
                  <a:alpha val="16000"/>
                </a:schemeClr>
              </a:solidFill>
            </a:ln>
          </a:endParaRPr>
        </a:p>
        <a:p>
          <a:r>
            <a:rPr lang="en-GB" sz="1100" baseline="0">
              <a:ln>
                <a:solidFill>
                  <a:schemeClr val="tx1">
                    <a:alpha val="16000"/>
                  </a:schemeClr>
                </a:solidFill>
              </a:ln>
            </a:rPr>
            <a:t>Lets call this :</a:t>
          </a:r>
        </a:p>
      </xdr:txBody>
    </xdr:sp>
    <xdr:clientData/>
  </xdr:twoCellAnchor>
  <mc:AlternateContent xmlns:mc="http://schemas.openxmlformats.org/markup-compatibility/2006">
    <mc:Choice xmlns:a14="http://schemas.microsoft.com/office/drawing/2010/main" Requires="a14">
      <xdr:twoCellAnchor editAs="oneCell">
        <xdr:from>
          <xdr:col>6</xdr:col>
          <xdr:colOff>182880</xdr:colOff>
          <xdr:row>140</xdr:row>
          <xdr:rowOff>121920</xdr:rowOff>
        </xdr:from>
        <xdr:to>
          <xdr:col>7</xdr:col>
          <xdr:colOff>381000</xdr:colOff>
          <xdr:row>142</xdr:row>
          <xdr:rowOff>45720</xdr:rowOff>
        </xdr:to>
        <xdr:sp macro="" textlink="">
          <xdr:nvSpPr>
            <xdr:cNvPr id="6246" name="TextBox21" descr="this box automatically displays the influences you've assigned to this barrier. " hidden="1">
              <a:extLst>
                <a:ext uri="{63B3BB69-23CF-44E3-9099-C40C66FF867C}">
                  <a14:compatExt spid="_x0000_s6246"/>
                </a:ext>
                <a:ext uri="{FF2B5EF4-FFF2-40B4-BE49-F238E27FC236}">
                  <a16:creationId xmlns:a16="http://schemas.microsoft.com/office/drawing/2014/main" id="{00000000-0008-0000-0300-00006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350520</xdr:colOff>
          <xdr:row>136</xdr:row>
          <xdr:rowOff>152400</xdr:rowOff>
        </xdr:from>
        <xdr:to>
          <xdr:col>7</xdr:col>
          <xdr:colOff>525780</xdr:colOff>
          <xdr:row>138</xdr:row>
          <xdr:rowOff>76200</xdr:rowOff>
        </xdr:to>
        <xdr:sp macro="" textlink="">
          <xdr:nvSpPr>
            <xdr:cNvPr id="6247" name="TextBox22" descr="this box automatically displays the influences you've assigned to this barrier. " hidden="1">
              <a:extLst>
                <a:ext uri="{63B3BB69-23CF-44E3-9099-C40C66FF867C}">
                  <a14:compatExt spid="_x0000_s6247"/>
                </a:ext>
                <a:ext uri="{FF2B5EF4-FFF2-40B4-BE49-F238E27FC236}">
                  <a16:creationId xmlns:a16="http://schemas.microsoft.com/office/drawing/2014/main" id="{00000000-0008-0000-0300-00006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73478</xdr:colOff>
      <xdr:row>148</xdr:row>
      <xdr:rowOff>112124</xdr:rowOff>
    </xdr:from>
    <xdr:to>
      <xdr:col>12</xdr:col>
      <xdr:colOff>106135</xdr:colOff>
      <xdr:row>154</xdr:row>
      <xdr:rowOff>80683</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511878" y="37548736"/>
          <a:ext cx="4909457" cy="1044323"/>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baseline="0">
              <a:ln>
                <a:solidFill>
                  <a:schemeClr val="tx1">
                    <a:alpha val="16000"/>
                  </a:schemeClr>
                </a:solidFill>
              </a:ln>
            </a:rPr>
            <a:t>Below you'll find your ILO broken down by all three domains of learning. </a:t>
          </a:r>
        </a:p>
        <a:p>
          <a:endParaRPr lang="en-GB" sz="1100" baseline="0">
            <a:ln>
              <a:solidFill>
                <a:schemeClr val="tx1">
                  <a:alpha val="16000"/>
                </a:schemeClr>
              </a:solidFill>
            </a:ln>
          </a:endParaRPr>
        </a:p>
        <a:p>
          <a:r>
            <a:rPr lang="en-GB" sz="1100" baseline="0">
              <a:ln>
                <a:solidFill>
                  <a:schemeClr val="tx1">
                    <a:alpha val="16000"/>
                  </a:schemeClr>
                </a:solidFill>
              </a:ln>
            </a:rPr>
            <a:t>Based on your all of you work so far, use your best judgement to complete the sentences below. </a:t>
          </a:r>
        </a:p>
        <a:p>
          <a:endParaRPr lang="en-GB" sz="1100" baseline="0">
            <a:ln>
              <a:solidFill>
                <a:schemeClr val="tx1">
                  <a:alpha val="16000"/>
                </a:schemeClr>
              </a:solidFill>
            </a:ln>
          </a:endParaRPr>
        </a:p>
        <a:p>
          <a:r>
            <a:rPr lang="en-GB" sz="1100" baseline="0">
              <a:ln>
                <a:solidFill>
                  <a:schemeClr val="tx1">
                    <a:alpha val="16000"/>
                  </a:schemeClr>
                </a:solidFill>
              </a:ln>
            </a:rPr>
            <a:t>After that, you're work will be save and you can move on to the final step!</a:t>
          </a:r>
        </a:p>
        <a:p>
          <a:endParaRPr lang="en-GB" sz="1100" baseline="0">
            <a:ln>
              <a:solidFill>
                <a:schemeClr val="tx1">
                  <a:alpha val="16000"/>
                </a:schemeClr>
              </a:solidFill>
            </a:ln>
          </a:endParaRPr>
        </a:p>
      </xdr:txBody>
    </xdr:sp>
    <xdr:clientData/>
  </xdr:twoCellAnchor>
  <mc:AlternateContent xmlns:mc="http://schemas.openxmlformats.org/markup-compatibility/2006">
    <mc:Choice xmlns:a14="http://schemas.microsoft.com/office/drawing/2010/main" Requires="a14">
      <xdr:twoCellAnchor editAs="oneCell">
        <xdr:from>
          <xdr:col>6</xdr:col>
          <xdr:colOff>68580</xdr:colOff>
          <xdr:row>165</xdr:row>
          <xdr:rowOff>60960</xdr:rowOff>
        </xdr:from>
        <xdr:to>
          <xdr:col>10</xdr:col>
          <xdr:colOff>281940</xdr:colOff>
          <xdr:row>168</xdr:row>
          <xdr:rowOff>121920</xdr:rowOff>
        </xdr:to>
        <xdr:sp macro="" textlink="">
          <xdr:nvSpPr>
            <xdr:cNvPr id="6248" name="TextBox23" descr="This box automatically displays the verb and object you've chosen for this domain of learning. " hidden="1">
              <a:extLst>
                <a:ext uri="{63B3BB69-23CF-44E3-9099-C40C66FF867C}">
                  <a14:compatExt spid="_x0000_s6248"/>
                </a:ext>
                <a:ext uri="{FF2B5EF4-FFF2-40B4-BE49-F238E27FC236}">
                  <a16:creationId xmlns:a16="http://schemas.microsoft.com/office/drawing/2014/main" id="{00000000-0008-0000-0300-00006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185</xdr:row>
          <xdr:rowOff>137160</xdr:rowOff>
        </xdr:from>
        <xdr:to>
          <xdr:col>9</xdr:col>
          <xdr:colOff>510540</xdr:colOff>
          <xdr:row>189</xdr:row>
          <xdr:rowOff>0</xdr:rowOff>
        </xdr:to>
        <xdr:sp macro="" textlink="">
          <xdr:nvSpPr>
            <xdr:cNvPr id="6249" name="TextBox24" descr="This box automatically displays the verb and object you've chosen for this domain of learning. " hidden="1">
              <a:extLst>
                <a:ext uri="{63B3BB69-23CF-44E3-9099-C40C66FF867C}">
                  <a14:compatExt spid="_x0000_s6249"/>
                </a:ext>
                <a:ext uri="{FF2B5EF4-FFF2-40B4-BE49-F238E27FC236}">
                  <a16:creationId xmlns:a16="http://schemas.microsoft.com/office/drawing/2014/main" id="{00000000-0008-0000-0300-00006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206</xdr:row>
          <xdr:rowOff>106680</xdr:rowOff>
        </xdr:from>
        <xdr:to>
          <xdr:col>9</xdr:col>
          <xdr:colOff>510540</xdr:colOff>
          <xdr:row>209</xdr:row>
          <xdr:rowOff>167640</xdr:rowOff>
        </xdr:to>
        <xdr:sp macro="" textlink="">
          <xdr:nvSpPr>
            <xdr:cNvPr id="6250" name="TextBox25" descr="This box automatically displays the verb and object you've chosen for this domain of learning. " hidden="1">
              <a:extLst>
                <a:ext uri="{63B3BB69-23CF-44E3-9099-C40C66FF867C}">
                  <a14:compatExt spid="_x0000_s6250"/>
                </a:ext>
                <a:ext uri="{FF2B5EF4-FFF2-40B4-BE49-F238E27FC236}">
                  <a16:creationId xmlns:a16="http://schemas.microsoft.com/office/drawing/2014/main" id="{00000000-0008-0000-0300-00006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312420</xdr:colOff>
          <xdr:row>159</xdr:row>
          <xdr:rowOff>106680</xdr:rowOff>
        </xdr:from>
        <xdr:to>
          <xdr:col>9</xdr:col>
          <xdr:colOff>594360</xdr:colOff>
          <xdr:row>163</xdr:row>
          <xdr:rowOff>60960</xdr:rowOff>
        </xdr:to>
        <xdr:sp macro="" textlink="">
          <xdr:nvSpPr>
            <xdr:cNvPr id="6261" name="TextBox29" descr="This box automatically displays the influences you've identified in the barrier you selected for this domain. " hidden="1">
              <a:extLst>
                <a:ext uri="{63B3BB69-23CF-44E3-9099-C40C66FF867C}">
                  <a14:compatExt spid="_x0000_s6261"/>
                </a:ext>
                <a:ext uri="{FF2B5EF4-FFF2-40B4-BE49-F238E27FC236}">
                  <a16:creationId xmlns:a16="http://schemas.microsoft.com/office/drawing/2014/main" id="{00000000-0008-0000-0300-00007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180</xdr:row>
          <xdr:rowOff>121920</xdr:rowOff>
        </xdr:from>
        <xdr:to>
          <xdr:col>9</xdr:col>
          <xdr:colOff>533400</xdr:colOff>
          <xdr:row>184</xdr:row>
          <xdr:rowOff>0</xdr:rowOff>
        </xdr:to>
        <xdr:sp macro="" textlink="">
          <xdr:nvSpPr>
            <xdr:cNvPr id="6262" name="TextBox30" descr="This box automatically displays the influences you've identified in the barrier you selected for this domain. " hidden="1">
              <a:extLst>
                <a:ext uri="{63B3BB69-23CF-44E3-9099-C40C66FF867C}">
                  <a14:compatExt spid="_x0000_s6262"/>
                </a:ext>
                <a:ext uri="{FF2B5EF4-FFF2-40B4-BE49-F238E27FC236}">
                  <a16:creationId xmlns:a16="http://schemas.microsoft.com/office/drawing/2014/main" id="{00000000-0008-0000-0300-00007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274320</xdr:colOff>
          <xdr:row>200</xdr:row>
          <xdr:rowOff>129540</xdr:rowOff>
        </xdr:from>
        <xdr:to>
          <xdr:col>9</xdr:col>
          <xdr:colOff>556260</xdr:colOff>
          <xdr:row>204</xdr:row>
          <xdr:rowOff>152400</xdr:rowOff>
        </xdr:to>
        <xdr:sp macro="" textlink="">
          <xdr:nvSpPr>
            <xdr:cNvPr id="6263" name="TextBox31" descr="This box automatically displays the influences you've identified in the barrier you selected for this domain. " hidden="1">
              <a:extLst>
                <a:ext uri="{63B3BB69-23CF-44E3-9099-C40C66FF867C}">
                  <a14:compatExt spid="_x0000_s6263"/>
                </a:ext>
                <a:ext uri="{FF2B5EF4-FFF2-40B4-BE49-F238E27FC236}">
                  <a16:creationId xmlns:a16="http://schemas.microsoft.com/office/drawing/2014/main" id="{00000000-0008-0000-0300-00007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373380</xdr:colOff>
          <xdr:row>13</xdr:row>
          <xdr:rowOff>99060</xdr:rowOff>
        </xdr:from>
        <xdr:to>
          <xdr:col>9</xdr:col>
          <xdr:colOff>175260</xdr:colOff>
          <xdr:row>16</xdr:row>
          <xdr:rowOff>137160</xdr:rowOff>
        </xdr:to>
        <xdr:sp macro="" textlink="">
          <xdr:nvSpPr>
            <xdr:cNvPr id="6267" name="TextBox26" descr="This box automatically displays the challenges you entered in the Step 2" hidden="1">
              <a:extLst>
                <a:ext uri="{63B3BB69-23CF-44E3-9099-C40C66FF867C}">
                  <a14:compatExt spid="_x0000_s6267"/>
                </a:ext>
                <a:ext uri="{FF2B5EF4-FFF2-40B4-BE49-F238E27FC236}">
                  <a16:creationId xmlns:a16="http://schemas.microsoft.com/office/drawing/2014/main" id="{00000000-0008-0000-0300-00007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373380</xdr:colOff>
          <xdr:row>18</xdr:row>
          <xdr:rowOff>160020</xdr:rowOff>
        </xdr:from>
        <xdr:to>
          <xdr:col>9</xdr:col>
          <xdr:colOff>190500</xdr:colOff>
          <xdr:row>21</xdr:row>
          <xdr:rowOff>30480</xdr:rowOff>
        </xdr:to>
        <xdr:sp macro="" textlink="">
          <xdr:nvSpPr>
            <xdr:cNvPr id="6268" name="TextBox27" descr="This box automatically displays the challenges you entered in the Step 2" hidden="1">
              <a:extLst>
                <a:ext uri="{63B3BB69-23CF-44E3-9099-C40C66FF867C}">
                  <a14:compatExt spid="_x0000_s6268"/>
                </a:ext>
                <a:ext uri="{FF2B5EF4-FFF2-40B4-BE49-F238E27FC236}">
                  <a16:creationId xmlns:a16="http://schemas.microsoft.com/office/drawing/2014/main" id="{00000000-0008-0000-0300-00007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373380</xdr:colOff>
          <xdr:row>23</xdr:row>
          <xdr:rowOff>121920</xdr:rowOff>
        </xdr:from>
        <xdr:to>
          <xdr:col>9</xdr:col>
          <xdr:colOff>190500</xdr:colOff>
          <xdr:row>26</xdr:row>
          <xdr:rowOff>160020</xdr:rowOff>
        </xdr:to>
        <xdr:sp macro="" textlink="">
          <xdr:nvSpPr>
            <xdr:cNvPr id="6269" name="TextBox28" descr="This box automatically displays the challenges you entered in the Step 2" hidden="1">
              <a:extLst>
                <a:ext uri="{63B3BB69-23CF-44E3-9099-C40C66FF867C}">
                  <a14:compatExt spid="_x0000_s6269"/>
                </a:ext>
                <a:ext uri="{FF2B5EF4-FFF2-40B4-BE49-F238E27FC236}">
                  <a16:creationId xmlns:a16="http://schemas.microsoft.com/office/drawing/2014/main" id="{00000000-0008-0000-0300-00007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594361</xdr:colOff>
      <xdr:row>1</xdr:row>
      <xdr:rowOff>320040</xdr:rowOff>
    </xdr:from>
    <xdr:to>
      <xdr:col>12</xdr:col>
      <xdr:colOff>510541</xdr:colOff>
      <xdr:row>7</xdr:row>
      <xdr:rowOff>106680</xdr:rowOff>
    </xdr:to>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1813561" y="502920"/>
          <a:ext cx="6012180" cy="3223260"/>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algn="ctr" rtl="0" eaLnBrk="1" latinLnBrk="0" hangingPunct="1"/>
          <a:r>
            <a:rPr lang="en-GB" sz="1200" baseline="0">
              <a:ln>
                <a:solidFill>
                  <a:schemeClr val="tx1">
                    <a:alpha val="12000"/>
                  </a:schemeClr>
                </a:solidFill>
              </a:ln>
              <a:solidFill>
                <a:schemeClr val="dk1"/>
              </a:solidFill>
              <a:effectLst/>
              <a:latin typeface="+mn-lt"/>
              <a:ea typeface="+mn-ea"/>
              <a:cs typeface="+mn-cs"/>
            </a:rPr>
            <a:t>The Challenges you identified in the last step are all possible Barriers to Engagement.</a:t>
          </a:r>
        </a:p>
        <a:p>
          <a:pPr algn="ctr" rtl="0" eaLnBrk="1" latinLnBrk="0" hangingPunct="1"/>
          <a:r>
            <a:rPr lang="en-GB" sz="1200" baseline="0">
              <a:ln>
                <a:solidFill>
                  <a:schemeClr val="tx1">
                    <a:alpha val="12000"/>
                  </a:schemeClr>
                </a:solidFill>
              </a:ln>
              <a:solidFill>
                <a:schemeClr val="dk1"/>
              </a:solidFill>
              <a:effectLst/>
              <a:latin typeface="+mn-lt"/>
              <a:ea typeface="+mn-ea"/>
              <a:cs typeface="+mn-cs"/>
            </a:rPr>
            <a:t>They can also be Barriers to Inclusivity. </a:t>
          </a:r>
        </a:p>
        <a:p>
          <a:pPr algn="ctr" rtl="0" eaLnBrk="1" latinLnBrk="0" hangingPunct="1"/>
          <a:endParaRPr lang="en-GB" sz="1200" baseline="0">
            <a:ln>
              <a:solidFill>
                <a:schemeClr val="tx1">
                  <a:alpha val="12000"/>
                </a:schemeClr>
              </a:solidFill>
            </a:ln>
            <a:solidFill>
              <a:schemeClr val="dk1"/>
            </a:solidFill>
            <a:effectLst/>
            <a:latin typeface="+mn-lt"/>
            <a:ea typeface="+mn-ea"/>
            <a:cs typeface="+mn-cs"/>
          </a:endParaRPr>
        </a:p>
        <a:p>
          <a:pPr algn="ctr" rtl="0" eaLnBrk="1" latinLnBrk="0" hangingPunct="1"/>
          <a:r>
            <a:rPr lang="en-GB" sz="1200" baseline="0">
              <a:ln>
                <a:solidFill>
                  <a:schemeClr val="tx1">
                    <a:alpha val="12000"/>
                  </a:schemeClr>
                </a:solidFill>
              </a:ln>
              <a:solidFill>
                <a:schemeClr val="dk1"/>
              </a:solidFill>
              <a:effectLst/>
              <a:latin typeface="+mn-lt"/>
              <a:ea typeface="+mn-ea"/>
              <a:cs typeface="+mn-cs"/>
            </a:rPr>
            <a:t>This design method organises Barriers to Inclusvity into 3 groups:  </a:t>
          </a:r>
        </a:p>
        <a:p>
          <a:pPr algn="ctr" rtl="0" eaLnBrk="1" latinLnBrk="0" hangingPunct="1"/>
          <a:endParaRPr lang="en-GB" sz="1200" baseline="0">
            <a:ln>
              <a:solidFill>
                <a:schemeClr val="tx1">
                  <a:alpha val="12000"/>
                </a:schemeClr>
              </a:solidFill>
            </a:ln>
            <a:solidFill>
              <a:schemeClr val="dk1"/>
            </a:solidFill>
            <a:effectLst/>
            <a:latin typeface="+mn-lt"/>
            <a:ea typeface="+mn-ea"/>
            <a:cs typeface="+mn-cs"/>
          </a:endParaRPr>
        </a:p>
        <a:p>
          <a:pPr algn="ctr" rtl="0" eaLnBrk="1" latinLnBrk="0" hangingPunct="1"/>
          <a:endParaRPr lang="en-GB" sz="1200">
            <a:ln>
              <a:solidFill>
                <a:schemeClr val="tx1">
                  <a:alpha val="12000"/>
                </a:schemeClr>
              </a:solidFill>
            </a:ln>
            <a:solidFill>
              <a:schemeClr val="dk1"/>
            </a:solidFill>
            <a:effectLst/>
            <a:latin typeface="+mn-lt"/>
            <a:ea typeface="+mn-ea"/>
            <a:cs typeface="+mn-cs"/>
          </a:endParaRPr>
        </a:p>
        <a:p>
          <a:pPr algn="ctr" rtl="0" eaLnBrk="1" latinLnBrk="0" hangingPunct="1"/>
          <a:br>
            <a:rPr lang="en-GB" sz="1200">
              <a:ln>
                <a:solidFill>
                  <a:schemeClr val="tx1">
                    <a:alpha val="12000"/>
                  </a:schemeClr>
                </a:solidFill>
              </a:ln>
              <a:solidFill>
                <a:schemeClr val="dk1"/>
              </a:solidFill>
              <a:effectLst/>
              <a:latin typeface="+mn-lt"/>
              <a:ea typeface="+mn-ea"/>
              <a:cs typeface="+mn-cs"/>
            </a:rPr>
          </a:br>
          <a:endParaRPr lang="en-GB" sz="1200">
            <a:ln>
              <a:solidFill>
                <a:schemeClr val="tx1">
                  <a:alpha val="12000"/>
                </a:schemeClr>
              </a:solidFill>
            </a:ln>
            <a:solidFill>
              <a:schemeClr val="dk1"/>
            </a:solidFill>
            <a:effectLst/>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GB" sz="1200">
            <a:ln>
              <a:solidFill>
                <a:schemeClr val="tx1">
                  <a:alpha val="12000"/>
                </a:schemeClr>
              </a:solidFill>
            </a:ln>
            <a:solidFill>
              <a:schemeClr val="dk1"/>
            </a:solidFill>
          </a:endParaRPr>
        </a:p>
      </xdr:txBody>
    </xdr:sp>
    <xdr:clientData/>
  </xdr:twoCellAnchor>
  <xdr:twoCellAnchor>
    <xdr:from>
      <xdr:col>3</xdr:col>
      <xdr:colOff>563881</xdr:colOff>
      <xdr:row>1</xdr:row>
      <xdr:rowOff>1397726</xdr:rowOff>
    </xdr:from>
    <xdr:to>
      <xdr:col>11</xdr:col>
      <xdr:colOff>571501</xdr:colOff>
      <xdr:row>6</xdr:row>
      <xdr:rowOff>228600</xdr:rowOff>
    </xdr:to>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392681" y="1580606"/>
          <a:ext cx="4884420" cy="1924594"/>
        </a:xfrm>
        <a:prstGeom prst="roundRect">
          <a:avLst/>
        </a:prstGeom>
        <a:solidFill>
          <a:srgbClr val="FFFCD5"/>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rtl="0" eaLnBrk="1" latinLnBrk="0" hangingPunct="1"/>
          <a:r>
            <a:rPr lang="en-GB" sz="1050" b="1">
              <a:ln>
                <a:solidFill>
                  <a:schemeClr val="tx1">
                    <a:alpha val="12000"/>
                  </a:schemeClr>
                </a:solidFill>
              </a:ln>
              <a:solidFill>
                <a:schemeClr val="dk1"/>
              </a:solidFill>
              <a:effectLst/>
              <a:latin typeface="+mn-lt"/>
              <a:ea typeface="+mn-ea"/>
              <a:cs typeface="+mn-cs"/>
            </a:rPr>
            <a:t>The Academic Barrier: </a:t>
          </a:r>
        </a:p>
        <a:p>
          <a:pPr rtl="0" eaLnBrk="1" latinLnBrk="0" hangingPunct="1"/>
          <a:r>
            <a:rPr lang="en-GB" sz="1050">
              <a:ln>
                <a:solidFill>
                  <a:schemeClr val="tx1">
                    <a:alpha val="12000"/>
                  </a:schemeClr>
                </a:solidFill>
              </a:ln>
              <a:solidFill>
                <a:schemeClr val="dk1"/>
              </a:solidFill>
              <a:effectLst/>
              <a:latin typeface="+mn-lt"/>
              <a:ea typeface="+mn-ea"/>
              <a:cs typeface="+mn-cs"/>
            </a:rPr>
            <a:t>Why the inherent qualities of the material make it hard to learn</a:t>
          </a:r>
        </a:p>
        <a:p>
          <a:pPr rtl="0" eaLnBrk="1" latinLnBrk="0" hangingPunct="1"/>
          <a:endParaRPr lang="en-GB" sz="1050">
            <a:ln>
              <a:solidFill>
                <a:schemeClr val="tx1">
                  <a:alpha val="12000"/>
                </a:schemeClr>
              </a:solidFill>
            </a:ln>
            <a:solidFill>
              <a:schemeClr val="dk1"/>
            </a:solidFill>
            <a:effectLst/>
          </a:endParaRPr>
        </a:p>
        <a:p>
          <a:pPr rtl="0" eaLnBrk="1" latinLnBrk="0" hangingPunct="1"/>
          <a:r>
            <a:rPr lang="en-GB" sz="1050" b="1">
              <a:ln>
                <a:solidFill>
                  <a:schemeClr val="tx1">
                    <a:alpha val="12000"/>
                  </a:schemeClr>
                </a:solidFill>
              </a:ln>
              <a:solidFill>
                <a:schemeClr val="dk1"/>
              </a:solidFill>
              <a:effectLst/>
              <a:latin typeface="+mn-lt"/>
              <a:ea typeface="+mn-ea"/>
              <a:cs typeface="+mn-cs"/>
            </a:rPr>
            <a:t>The Logistical Barrier: </a:t>
          </a:r>
        </a:p>
        <a:p>
          <a:pPr rtl="0" eaLnBrk="1" latinLnBrk="0" hangingPunct="1"/>
          <a:r>
            <a:rPr lang="en-GB" sz="1050">
              <a:ln>
                <a:solidFill>
                  <a:schemeClr val="tx1">
                    <a:alpha val="12000"/>
                  </a:schemeClr>
                </a:solidFill>
              </a:ln>
              <a:solidFill>
                <a:schemeClr val="dk1"/>
              </a:solidFill>
              <a:effectLst/>
              <a:latin typeface="+mn-lt"/>
              <a:ea typeface="+mn-ea"/>
              <a:cs typeface="+mn-cs"/>
            </a:rPr>
            <a:t>Why the situation makes the material hard to learn</a:t>
          </a:r>
        </a:p>
        <a:p>
          <a:pPr rtl="0" eaLnBrk="1" latinLnBrk="0" hangingPunct="1"/>
          <a:endParaRPr lang="en-GB" sz="1050">
            <a:ln>
              <a:solidFill>
                <a:schemeClr val="tx1">
                  <a:alpha val="12000"/>
                </a:schemeClr>
              </a:solidFill>
            </a:ln>
            <a:solidFill>
              <a:schemeClr val="dk1"/>
            </a:solidFill>
            <a:effectLst/>
          </a:endParaRPr>
        </a:p>
        <a:p>
          <a:r>
            <a:rPr lang="en-GB" sz="1050" b="1">
              <a:ln>
                <a:solidFill>
                  <a:schemeClr val="tx1">
                    <a:alpha val="12000"/>
                  </a:schemeClr>
                </a:solidFill>
              </a:ln>
              <a:solidFill>
                <a:schemeClr val="dk1"/>
              </a:solidFill>
              <a:effectLst/>
              <a:latin typeface="+mn-lt"/>
              <a:ea typeface="+mn-ea"/>
              <a:cs typeface="+mn-cs"/>
            </a:rPr>
            <a:t>The Identification Barrier: </a:t>
          </a:r>
        </a:p>
        <a:p>
          <a:r>
            <a:rPr lang="en-GB" sz="1050">
              <a:ln>
                <a:solidFill>
                  <a:schemeClr val="tx1">
                    <a:alpha val="12000"/>
                  </a:schemeClr>
                </a:solidFill>
              </a:ln>
              <a:solidFill>
                <a:schemeClr val="dk1"/>
              </a:solidFill>
              <a:effectLst/>
              <a:latin typeface="+mn-lt"/>
              <a:ea typeface="+mn-ea"/>
              <a:cs typeface="+mn-cs"/>
            </a:rPr>
            <a:t>Why the students’ personal relationship with the material makes it hard to learn. How much do they identify with the material, and what affect does that identification have on their learning?</a:t>
          </a:r>
          <a:br>
            <a:rPr lang="en-GB" sz="1100">
              <a:ln>
                <a:solidFill>
                  <a:schemeClr val="tx1">
                    <a:alpha val="12000"/>
                  </a:schemeClr>
                </a:solidFill>
              </a:ln>
              <a:solidFill>
                <a:schemeClr val="dk1"/>
              </a:solidFill>
              <a:effectLst/>
              <a:latin typeface="+mn-lt"/>
              <a:ea typeface="+mn-ea"/>
              <a:cs typeface="+mn-cs"/>
            </a:rPr>
          </a:br>
          <a:endParaRPr lang="en-GB">
            <a:ln>
              <a:solidFill>
                <a:schemeClr val="tx1">
                  <a:alpha val="12000"/>
                </a:schemeClr>
              </a:solidFill>
            </a:ln>
            <a:solidFill>
              <a:schemeClr val="dk1"/>
            </a:solidFill>
            <a:effectLst/>
          </a:endParaRPr>
        </a:p>
        <a:p>
          <a:endParaRPr lang="en-GB" sz="1100">
            <a:ln>
              <a:solidFill>
                <a:schemeClr val="tx1">
                  <a:alpha val="12000"/>
                </a:schemeClr>
              </a:solidFill>
            </a:ln>
            <a:solidFill>
              <a:schemeClr val="dk1"/>
            </a:solidFill>
          </a:endParaRPr>
        </a:p>
      </xdr:txBody>
    </xdr:sp>
    <xdr:clientData/>
  </xdr:twoCellAnchor>
  <xdr:twoCellAnchor>
    <xdr:from>
      <xdr:col>6</xdr:col>
      <xdr:colOff>528918</xdr:colOff>
      <xdr:row>7</xdr:row>
      <xdr:rowOff>140746</xdr:rowOff>
    </xdr:from>
    <xdr:to>
      <xdr:col>12</xdr:col>
      <xdr:colOff>555364</xdr:colOff>
      <xdr:row>13</xdr:row>
      <xdr:rowOff>26895</xdr:rowOff>
    </xdr:to>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4186518" y="3744558"/>
          <a:ext cx="3684046" cy="1607372"/>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l" rtl="0" eaLnBrk="1" latinLnBrk="0" hangingPunct="1"/>
          <a:r>
            <a:rPr lang="en-GB" sz="1100">
              <a:ln>
                <a:solidFill>
                  <a:schemeClr val="tx1">
                    <a:alpha val="15000"/>
                  </a:schemeClr>
                </a:solidFill>
              </a:ln>
              <a:solidFill>
                <a:schemeClr val="dk1"/>
              </a:solidFill>
              <a:effectLst/>
              <a:latin typeface="+mn-lt"/>
              <a:ea typeface="+mn-ea"/>
              <a:cs typeface="+mn-cs"/>
            </a:rPr>
            <a:t>In this step</a:t>
          </a:r>
          <a:r>
            <a:rPr lang="en-GB" sz="1100" baseline="0">
              <a:ln>
                <a:solidFill>
                  <a:schemeClr val="tx1">
                    <a:alpha val="15000"/>
                  </a:schemeClr>
                </a:solidFill>
              </a:ln>
              <a:solidFill>
                <a:schemeClr val="dk1"/>
              </a:solidFill>
              <a:effectLst/>
              <a:latin typeface="+mn-lt"/>
              <a:ea typeface="+mn-ea"/>
              <a:cs typeface="+mn-cs"/>
            </a:rPr>
            <a:t> you should...</a:t>
          </a:r>
        </a:p>
        <a:p>
          <a:pPr algn="l" rtl="0" eaLnBrk="1" latinLnBrk="0" hangingPunct="1"/>
          <a:endParaRPr lang="en-GB" sz="1200">
            <a:ln>
              <a:solidFill>
                <a:schemeClr val="tx1">
                  <a:alpha val="15000"/>
                </a:schemeClr>
              </a:solidFill>
            </a:ln>
            <a:effectLst/>
          </a:endParaRPr>
        </a:p>
        <a:p>
          <a:pPr algn="l" rtl="0" eaLnBrk="1" fontAlgn="auto" latinLnBrk="0" hangingPunct="1"/>
          <a:r>
            <a:rPr lang="en-GB" sz="1100" baseline="0">
              <a:ln>
                <a:solidFill>
                  <a:schemeClr val="tx1">
                    <a:alpha val="15000"/>
                  </a:schemeClr>
                </a:solidFill>
              </a:ln>
              <a:solidFill>
                <a:schemeClr val="dk1"/>
              </a:solidFill>
              <a:effectLst/>
              <a:latin typeface="+mn-lt"/>
              <a:ea typeface="+mn-ea"/>
              <a:cs typeface="+mn-cs"/>
            </a:rPr>
            <a:t>1. </a:t>
          </a:r>
          <a:r>
            <a:rPr lang="en-GB" sz="1100">
              <a:ln>
                <a:solidFill>
                  <a:schemeClr val="tx1">
                    <a:alpha val="15000"/>
                  </a:schemeClr>
                </a:solidFill>
              </a:ln>
              <a:solidFill>
                <a:schemeClr val="dk1"/>
              </a:solidFill>
              <a:effectLst/>
              <a:latin typeface="+mn-lt"/>
              <a:ea typeface="+mn-ea"/>
              <a:cs typeface="+mn-cs"/>
            </a:rPr>
            <a:t>Reflect on your Assessment Biography</a:t>
          </a:r>
          <a:r>
            <a:rPr lang="en-GB" sz="1100" baseline="0">
              <a:ln>
                <a:solidFill>
                  <a:schemeClr val="tx1">
                    <a:alpha val="15000"/>
                  </a:schemeClr>
                </a:solidFill>
              </a:ln>
              <a:solidFill>
                <a:schemeClr val="dk1"/>
              </a:solidFill>
              <a:effectLst/>
              <a:latin typeface="+mn-lt"/>
              <a:ea typeface="+mn-ea"/>
              <a:cs typeface="+mn-cs"/>
            </a:rPr>
            <a:t> </a:t>
          </a:r>
          <a:endParaRPr lang="en-GB" sz="1200">
            <a:ln>
              <a:solidFill>
                <a:schemeClr val="tx1">
                  <a:alpha val="15000"/>
                </a:schemeClr>
              </a:solidFill>
            </a:ln>
            <a:effectLst/>
          </a:endParaRPr>
        </a:p>
        <a:p>
          <a:pPr algn="l" rtl="0" eaLnBrk="1" fontAlgn="auto" latinLnBrk="0" hangingPunct="1"/>
          <a:r>
            <a:rPr lang="en-GB" sz="1100" baseline="0">
              <a:ln>
                <a:solidFill>
                  <a:schemeClr val="tx1">
                    <a:alpha val="15000"/>
                  </a:schemeClr>
                </a:solidFill>
              </a:ln>
              <a:solidFill>
                <a:schemeClr val="dk1"/>
              </a:solidFill>
              <a:effectLst/>
              <a:latin typeface="+mn-lt"/>
              <a:ea typeface="+mn-ea"/>
              <a:cs typeface="+mn-cs"/>
            </a:rPr>
            <a:t>as you look at the challenges you identified below.</a:t>
          </a:r>
          <a:br>
            <a:rPr lang="en-GB" sz="1100" baseline="0">
              <a:ln>
                <a:solidFill>
                  <a:schemeClr val="tx1">
                    <a:alpha val="15000"/>
                  </a:schemeClr>
                </a:solidFill>
              </a:ln>
              <a:solidFill>
                <a:schemeClr val="dk1"/>
              </a:solidFill>
              <a:effectLst/>
              <a:latin typeface="+mn-lt"/>
              <a:ea typeface="+mn-ea"/>
              <a:cs typeface="+mn-cs"/>
            </a:rPr>
          </a:br>
          <a:r>
            <a:rPr lang="en-GB" sz="1100" baseline="0">
              <a:ln>
                <a:solidFill>
                  <a:schemeClr val="tx1">
                    <a:alpha val="15000"/>
                  </a:schemeClr>
                </a:solidFill>
              </a:ln>
              <a:solidFill>
                <a:schemeClr val="dk1"/>
              </a:solidFill>
              <a:effectLst/>
              <a:latin typeface="+mn-lt"/>
              <a:ea typeface="+mn-ea"/>
              <a:cs typeface="+mn-cs"/>
            </a:rPr>
            <a:t> </a:t>
          </a:r>
          <a:endParaRPr lang="en-GB" sz="1200">
            <a:ln>
              <a:solidFill>
                <a:schemeClr val="tx1">
                  <a:alpha val="15000"/>
                </a:schemeClr>
              </a:solidFill>
            </a:ln>
            <a:effectLst/>
          </a:endParaRPr>
        </a:p>
        <a:p>
          <a:pPr algn="l"/>
          <a:r>
            <a:rPr lang="en-GB" sz="1100">
              <a:ln>
                <a:solidFill>
                  <a:schemeClr val="tx1">
                    <a:alpha val="15000"/>
                  </a:schemeClr>
                </a:solidFill>
              </a:ln>
              <a:solidFill>
                <a:schemeClr val="dk1"/>
              </a:solidFill>
              <a:effectLst/>
              <a:latin typeface="+mn-lt"/>
              <a:ea typeface="+mn-ea"/>
              <a:cs typeface="+mn-cs"/>
            </a:rPr>
            <a:t>2.</a:t>
          </a:r>
          <a:r>
            <a:rPr lang="en-GB" sz="1100" baseline="0">
              <a:ln>
                <a:solidFill>
                  <a:schemeClr val="tx1">
                    <a:alpha val="15000"/>
                  </a:schemeClr>
                </a:solidFill>
              </a:ln>
              <a:solidFill>
                <a:schemeClr val="dk1"/>
              </a:solidFill>
              <a:effectLst/>
              <a:latin typeface="+mn-lt"/>
              <a:ea typeface="+mn-ea"/>
              <a:cs typeface="+mn-cs"/>
            </a:rPr>
            <a:t> Use your best judgement and make a choice about</a:t>
          </a:r>
          <a:endParaRPr lang="en-GB" sz="1200">
            <a:ln>
              <a:solidFill>
                <a:schemeClr val="tx1">
                  <a:alpha val="15000"/>
                </a:schemeClr>
              </a:solidFill>
            </a:ln>
            <a:effectLst/>
          </a:endParaRPr>
        </a:p>
        <a:p>
          <a:pPr algn="l"/>
          <a:r>
            <a:rPr lang="en-GB" sz="1100" baseline="0">
              <a:ln>
                <a:solidFill>
                  <a:schemeClr val="tx1">
                    <a:alpha val="15000"/>
                  </a:schemeClr>
                </a:solidFill>
              </a:ln>
              <a:solidFill>
                <a:schemeClr val="dk1"/>
              </a:solidFill>
              <a:effectLst/>
              <a:latin typeface="+mn-lt"/>
              <a:ea typeface="+mn-ea"/>
              <a:cs typeface="+mn-cs"/>
            </a:rPr>
            <a:t>what kind of </a:t>
          </a:r>
          <a:r>
            <a:rPr lang="en-GB" sz="1100" i="1" baseline="0">
              <a:ln>
                <a:solidFill>
                  <a:schemeClr val="tx1">
                    <a:alpha val="15000"/>
                  </a:schemeClr>
                </a:solidFill>
              </a:ln>
              <a:solidFill>
                <a:schemeClr val="dk1"/>
              </a:solidFill>
              <a:effectLst/>
              <a:latin typeface="+mn-lt"/>
              <a:ea typeface="+mn-ea"/>
              <a:cs typeface="+mn-cs"/>
            </a:rPr>
            <a:t>Barrier</a:t>
          </a:r>
          <a:r>
            <a:rPr lang="en-GB" sz="1100" baseline="0">
              <a:ln>
                <a:solidFill>
                  <a:schemeClr val="tx1">
                    <a:alpha val="15000"/>
                  </a:schemeClr>
                </a:solidFill>
              </a:ln>
              <a:solidFill>
                <a:schemeClr val="dk1"/>
              </a:solidFill>
              <a:effectLst/>
              <a:latin typeface="+mn-lt"/>
              <a:ea typeface="+mn-ea"/>
              <a:cs typeface="+mn-cs"/>
            </a:rPr>
            <a:t> you think each Challenge might be</a:t>
          </a:r>
          <a:endParaRPr lang="en-GB" sz="1200">
            <a:ln>
              <a:solidFill>
                <a:schemeClr val="tx1">
                  <a:alpha val="15000"/>
                </a:schemeClr>
              </a:solidFill>
            </a:ln>
            <a:solidFill>
              <a:schemeClr val="dk1"/>
            </a:solidFill>
          </a:endParaRPr>
        </a:p>
      </xdr:txBody>
    </xdr:sp>
    <xdr:clientData/>
  </xdr:twoCellAnchor>
  <xdr:twoCellAnchor>
    <xdr:from>
      <xdr:col>2</xdr:col>
      <xdr:colOff>531608</xdr:colOff>
      <xdr:row>41</xdr:row>
      <xdr:rowOff>529814</xdr:rowOff>
    </xdr:from>
    <xdr:to>
      <xdr:col>12</xdr:col>
      <xdr:colOff>447788</xdr:colOff>
      <xdr:row>42</xdr:row>
      <xdr:rowOff>35859</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1750808" y="11126096"/>
          <a:ext cx="6012180" cy="1514139"/>
        </a:xfrm>
        <a:prstGeom prst="round2Same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algn="ctr" rtl="0" eaLnBrk="1" latinLnBrk="0" hangingPunct="1"/>
          <a:r>
            <a:rPr lang="en-GB" sz="1200" baseline="0">
              <a:ln>
                <a:solidFill>
                  <a:schemeClr val="tx1">
                    <a:alpha val="12000"/>
                  </a:schemeClr>
                </a:solidFill>
              </a:ln>
              <a:solidFill>
                <a:schemeClr val="dk1"/>
              </a:solidFill>
              <a:effectLst/>
              <a:latin typeface="+mn-lt"/>
              <a:ea typeface="+mn-ea"/>
              <a:cs typeface="+mn-cs"/>
            </a:rPr>
            <a:t>Based on your Assesment Biography, your experience, and student feedback...</a:t>
          </a:r>
        </a:p>
        <a:p>
          <a:pPr algn="ctr" rtl="0" eaLnBrk="1" latinLnBrk="0" hangingPunct="1"/>
          <a:endParaRPr lang="en-GB" sz="1200" baseline="0">
            <a:ln>
              <a:solidFill>
                <a:schemeClr val="tx1">
                  <a:alpha val="12000"/>
                </a:schemeClr>
              </a:solidFill>
            </a:ln>
            <a:solidFill>
              <a:schemeClr val="dk1"/>
            </a:solidFill>
            <a:effectLst/>
            <a:latin typeface="+mn-lt"/>
            <a:ea typeface="+mn-ea"/>
            <a:cs typeface="+mn-cs"/>
          </a:endParaRPr>
        </a:p>
        <a:p>
          <a:pPr algn="ctr" rtl="0" eaLnBrk="1" latinLnBrk="0" hangingPunct="1"/>
          <a:r>
            <a:rPr lang="en-GB" sz="1200" baseline="0">
              <a:ln>
                <a:solidFill>
                  <a:schemeClr val="tx1">
                    <a:alpha val="12000"/>
                  </a:schemeClr>
                </a:solidFill>
              </a:ln>
              <a:solidFill>
                <a:schemeClr val="dk1"/>
              </a:solidFill>
              <a:effectLst/>
              <a:latin typeface="+mn-lt"/>
              <a:ea typeface="+mn-ea"/>
              <a:cs typeface="+mn-cs"/>
            </a:rPr>
            <a:t>....Choose the </a:t>
          </a:r>
          <a:r>
            <a:rPr lang="en-GB" sz="1200" b="1" baseline="0">
              <a:ln>
                <a:solidFill>
                  <a:schemeClr val="tx1">
                    <a:alpha val="12000"/>
                  </a:schemeClr>
                </a:solidFill>
              </a:ln>
              <a:solidFill>
                <a:schemeClr val="dk1"/>
              </a:solidFill>
              <a:effectLst/>
              <a:latin typeface="+mn-lt"/>
              <a:ea typeface="+mn-ea"/>
              <a:cs typeface="+mn-cs"/>
            </a:rPr>
            <a:t>ONE CHALLENGE </a:t>
          </a:r>
          <a:r>
            <a:rPr lang="en-GB" sz="1200" b="0" baseline="0">
              <a:ln>
                <a:solidFill>
                  <a:schemeClr val="tx1">
                    <a:alpha val="12000"/>
                  </a:schemeClr>
                </a:solidFill>
              </a:ln>
              <a:solidFill>
                <a:schemeClr val="dk1"/>
              </a:solidFill>
              <a:effectLst/>
              <a:latin typeface="+mn-lt"/>
              <a:ea typeface="+mn-ea"/>
              <a:cs typeface="+mn-cs"/>
            </a:rPr>
            <a:t>that is more likely to be the biggest barrier in each group. </a:t>
          </a:r>
        </a:p>
        <a:p>
          <a:pPr algn="ctr" rtl="0" eaLnBrk="1" latinLnBrk="0" hangingPunct="1"/>
          <a:endParaRPr lang="en-GB" sz="1200" b="0" baseline="0">
            <a:ln>
              <a:solidFill>
                <a:schemeClr val="tx1">
                  <a:alpha val="12000"/>
                </a:schemeClr>
              </a:solidFill>
            </a:ln>
            <a:solidFill>
              <a:schemeClr val="dk1"/>
            </a:solidFill>
            <a:effectLst/>
            <a:latin typeface="+mn-lt"/>
            <a:ea typeface="+mn-ea"/>
            <a:cs typeface="+mn-cs"/>
          </a:endParaRPr>
        </a:p>
        <a:p>
          <a:pPr algn="ctr" rtl="0" eaLnBrk="1" latinLnBrk="0" hangingPunct="1"/>
          <a:r>
            <a:rPr lang="en-GB" sz="1200" b="0" baseline="0">
              <a:ln>
                <a:solidFill>
                  <a:schemeClr val="tx1">
                    <a:alpha val="12000"/>
                  </a:schemeClr>
                </a:solidFill>
              </a:ln>
              <a:solidFill>
                <a:schemeClr val="dk1"/>
              </a:solidFill>
              <a:effectLst/>
              <a:latin typeface="+mn-lt"/>
              <a:ea typeface="+mn-ea"/>
              <a:cs typeface="+mn-cs"/>
            </a:rPr>
            <a:t>You can focus all three groups, </a:t>
          </a:r>
        </a:p>
        <a:p>
          <a:pPr algn="ctr" rtl="0" eaLnBrk="1" latinLnBrk="0" hangingPunct="1"/>
          <a:r>
            <a:rPr lang="en-GB" sz="1200" b="0" baseline="0">
              <a:ln>
                <a:solidFill>
                  <a:schemeClr val="tx1">
                    <a:alpha val="12000"/>
                  </a:schemeClr>
                </a:solidFill>
              </a:ln>
              <a:solidFill>
                <a:schemeClr val="dk1"/>
              </a:solidFill>
              <a:effectLst/>
              <a:latin typeface="+mn-lt"/>
              <a:ea typeface="+mn-ea"/>
              <a:cs typeface="+mn-cs"/>
            </a:rPr>
            <a:t>but you have to focus on at least one to complete all steps of this process. </a:t>
          </a:r>
        </a:p>
        <a:p>
          <a:pPr algn="ctr" rtl="0" eaLnBrk="1" latinLnBrk="0" hangingPunct="1"/>
          <a:endParaRPr lang="en-GB" sz="1200">
            <a:ln>
              <a:solidFill>
                <a:schemeClr val="tx1">
                  <a:alpha val="12000"/>
                </a:schemeClr>
              </a:solidFill>
            </a:ln>
            <a:solidFill>
              <a:schemeClr val="dk1"/>
            </a:solidFill>
            <a:effectLst/>
            <a:latin typeface="+mn-lt"/>
            <a:ea typeface="+mn-ea"/>
            <a:cs typeface="+mn-cs"/>
          </a:endParaRPr>
        </a:p>
        <a:p>
          <a:pPr algn="ctr" rtl="0" eaLnBrk="1" latinLnBrk="0" hangingPunct="1"/>
          <a:br>
            <a:rPr lang="en-GB" sz="1200">
              <a:ln>
                <a:solidFill>
                  <a:schemeClr val="tx1">
                    <a:alpha val="12000"/>
                  </a:schemeClr>
                </a:solidFill>
              </a:ln>
              <a:solidFill>
                <a:schemeClr val="dk1"/>
              </a:solidFill>
              <a:effectLst/>
              <a:latin typeface="+mn-lt"/>
              <a:ea typeface="+mn-ea"/>
              <a:cs typeface="+mn-cs"/>
            </a:rPr>
          </a:br>
          <a:endParaRPr lang="en-GB" sz="1200">
            <a:ln>
              <a:solidFill>
                <a:schemeClr val="tx1">
                  <a:alpha val="12000"/>
                </a:schemeClr>
              </a:solidFill>
            </a:ln>
            <a:solidFill>
              <a:schemeClr val="dk1"/>
            </a:solidFill>
            <a:effectLst/>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algn="ctr"/>
          <a:endParaRPr lang="en-GB" sz="1200">
            <a:ln>
              <a:solidFill>
                <a:schemeClr val="tx1">
                  <a:alpha val="12000"/>
                </a:schemeClr>
              </a:solidFill>
            </a:ln>
            <a:solidFill>
              <a:schemeClr val="dk1"/>
            </a:solidFill>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GB" sz="1200">
            <a:ln>
              <a:solidFill>
                <a:schemeClr val="tx1">
                  <a:alpha val="12000"/>
                </a:schemeClr>
              </a:solidFill>
            </a:ln>
            <a:solidFill>
              <a:schemeClr val="dk1"/>
            </a:solidFill>
          </a:endParaRPr>
        </a:p>
      </xdr:txBody>
    </xdr:sp>
    <xdr:clientData/>
  </xdr:twoCellAnchor>
  <xdr:twoCellAnchor>
    <xdr:from>
      <xdr:col>6</xdr:col>
      <xdr:colOff>429491</xdr:colOff>
      <xdr:row>42</xdr:row>
      <xdr:rowOff>44823</xdr:rowOff>
    </xdr:from>
    <xdr:to>
      <xdr:col>12</xdr:col>
      <xdr:colOff>455937</xdr:colOff>
      <xdr:row>43</xdr:row>
      <xdr:rowOff>116542</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4087091" y="12649199"/>
          <a:ext cx="3684046" cy="3030072"/>
        </a:xfrm>
        <a:prstGeom prst="round2DiagRect">
          <a:avLst/>
        </a:prstGeom>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l" rtl="0" eaLnBrk="1" latinLnBrk="0" hangingPunct="1"/>
          <a:r>
            <a:rPr lang="en-GB" sz="1100">
              <a:ln>
                <a:solidFill>
                  <a:schemeClr val="tx1">
                    <a:alpha val="15000"/>
                  </a:schemeClr>
                </a:solidFill>
              </a:ln>
              <a:solidFill>
                <a:schemeClr val="dk1"/>
              </a:solidFill>
              <a:effectLst/>
              <a:latin typeface="+mn-lt"/>
              <a:ea typeface="+mn-ea"/>
              <a:cs typeface="+mn-cs"/>
            </a:rPr>
            <a:t>In this step</a:t>
          </a:r>
          <a:r>
            <a:rPr lang="en-GB" sz="1100" baseline="0">
              <a:ln>
                <a:solidFill>
                  <a:schemeClr val="tx1">
                    <a:alpha val="15000"/>
                  </a:schemeClr>
                </a:solidFill>
              </a:ln>
              <a:solidFill>
                <a:schemeClr val="dk1"/>
              </a:solidFill>
              <a:effectLst/>
              <a:latin typeface="+mn-lt"/>
              <a:ea typeface="+mn-ea"/>
              <a:cs typeface="+mn-cs"/>
            </a:rPr>
            <a:t> you should...</a:t>
          </a:r>
        </a:p>
        <a:p>
          <a:pPr algn="l" rtl="0" eaLnBrk="1" latinLnBrk="0" hangingPunct="1"/>
          <a:endParaRPr lang="en-GB" sz="1200">
            <a:ln>
              <a:solidFill>
                <a:schemeClr val="tx1">
                  <a:alpha val="15000"/>
                </a:schemeClr>
              </a:solidFill>
            </a:ln>
            <a:effectLst/>
          </a:endParaRPr>
        </a:p>
        <a:p>
          <a:pPr algn="l" rtl="0" eaLnBrk="1" fontAlgn="auto" latinLnBrk="0" hangingPunct="1"/>
          <a:r>
            <a:rPr lang="en-GB" sz="1100" baseline="0">
              <a:ln>
                <a:solidFill>
                  <a:schemeClr val="tx1">
                    <a:alpha val="15000"/>
                  </a:schemeClr>
                </a:solidFill>
              </a:ln>
              <a:solidFill>
                <a:schemeClr val="dk1"/>
              </a:solidFill>
              <a:effectLst/>
              <a:latin typeface="+mn-lt"/>
              <a:ea typeface="+mn-ea"/>
              <a:cs typeface="+mn-cs"/>
            </a:rPr>
            <a:t>1.In the Yellow boxes below, c</a:t>
          </a:r>
          <a:r>
            <a:rPr lang="en-GB" sz="1100">
              <a:ln>
                <a:solidFill>
                  <a:schemeClr val="tx1">
                    <a:alpha val="15000"/>
                  </a:schemeClr>
                </a:solidFill>
              </a:ln>
              <a:solidFill>
                <a:schemeClr val="dk1"/>
              </a:solidFill>
              <a:effectLst/>
              <a:latin typeface="+mn-lt"/>
              <a:ea typeface="+mn-ea"/>
              <a:cs typeface="+mn-cs"/>
            </a:rPr>
            <a:t>hoose a </a:t>
          </a:r>
          <a:r>
            <a:rPr lang="en-GB" sz="1100" i="1">
              <a:ln>
                <a:solidFill>
                  <a:schemeClr val="tx1">
                    <a:alpha val="15000"/>
                  </a:schemeClr>
                </a:solidFill>
              </a:ln>
              <a:solidFill>
                <a:schemeClr val="dk1"/>
              </a:solidFill>
              <a:effectLst/>
              <a:latin typeface="+mn-lt"/>
              <a:ea typeface="+mn-ea"/>
              <a:cs typeface="+mn-cs"/>
            </a:rPr>
            <a:t>Challenge</a:t>
          </a:r>
          <a:r>
            <a:rPr lang="en-GB" sz="1100" i="1" baseline="0">
              <a:ln>
                <a:solidFill>
                  <a:schemeClr val="tx1">
                    <a:alpha val="15000"/>
                  </a:schemeClr>
                </a:solidFill>
              </a:ln>
              <a:solidFill>
                <a:schemeClr val="dk1"/>
              </a:solidFill>
              <a:effectLst/>
              <a:latin typeface="+mn-lt"/>
              <a:ea typeface="+mn-ea"/>
              <a:cs typeface="+mn-cs"/>
            </a:rPr>
            <a:t> </a:t>
          </a:r>
          <a:r>
            <a:rPr lang="en-GB" sz="1100" i="0" baseline="0">
              <a:ln>
                <a:solidFill>
                  <a:schemeClr val="tx1">
                    <a:alpha val="15000"/>
                  </a:schemeClr>
                </a:solidFill>
              </a:ln>
              <a:solidFill>
                <a:schemeClr val="dk1"/>
              </a:solidFill>
              <a:effectLst/>
              <a:latin typeface="+mn-lt"/>
              <a:ea typeface="+mn-ea"/>
              <a:cs typeface="+mn-cs"/>
            </a:rPr>
            <a:t>to focus on in each group of Barriers, selecting the challenges from the large pull-down menus</a:t>
          </a:r>
          <a:br>
            <a:rPr lang="en-GB" sz="1100" baseline="0">
              <a:ln>
                <a:solidFill>
                  <a:schemeClr val="tx1">
                    <a:alpha val="15000"/>
                  </a:schemeClr>
                </a:solidFill>
              </a:ln>
              <a:solidFill>
                <a:schemeClr val="dk1"/>
              </a:solidFill>
              <a:effectLst/>
              <a:latin typeface="+mn-lt"/>
              <a:ea typeface="+mn-ea"/>
              <a:cs typeface="+mn-cs"/>
            </a:rPr>
          </a:br>
          <a:r>
            <a:rPr lang="en-GB" sz="1100" baseline="0">
              <a:ln>
                <a:solidFill>
                  <a:schemeClr val="tx1">
                    <a:alpha val="15000"/>
                  </a:schemeClr>
                </a:solidFill>
              </a:ln>
              <a:solidFill>
                <a:schemeClr val="dk1"/>
              </a:solidFill>
              <a:effectLst/>
              <a:latin typeface="+mn-lt"/>
              <a:ea typeface="+mn-ea"/>
              <a:cs typeface="+mn-cs"/>
            </a:rPr>
            <a:t> </a:t>
          </a:r>
          <a:endParaRPr lang="en-GB" sz="1200">
            <a:ln>
              <a:solidFill>
                <a:schemeClr val="tx1">
                  <a:alpha val="15000"/>
                </a:schemeClr>
              </a:solidFill>
            </a:ln>
            <a:effectLst/>
          </a:endParaRPr>
        </a:p>
        <a:p>
          <a:pPr algn="l"/>
          <a:r>
            <a:rPr lang="en-GB" sz="1100">
              <a:ln>
                <a:solidFill>
                  <a:schemeClr val="tx1">
                    <a:alpha val="15000"/>
                  </a:schemeClr>
                </a:solidFill>
              </a:ln>
              <a:solidFill>
                <a:schemeClr val="dk1"/>
              </a:solidFill>
              <a:effectLst/>
              <a:latin typeface="+mn-lt"/>
              <a:ea typeface="+mn-ea"/>
              <a:cs typeface="+mn-cs"/>
            </a:rPr>
            <a:t>2.</a:t>
          </a:r>
          <a:r>
            <a:rPr lang="en-GB" sz="1100" baseline="0">
              <a:ln>
                <a:solidFill>
                  <a:schemeClr val="tx1">
                    <a:alpha val="15000"/>
                  </a:schemeClr>
                </a:solidFill>
              </a:ln>
              <a:solidFill>
                <a:schemeClr val="dk1"/>
              </a:solidFill>
              <a:effectLst/>
              <a:latin typeface="+mn-lt"/>
              <a:ea typeface="+mn-ea"/>
              <a:cs typeface="+mn-cs"/>
            </a:rPr>
            <a:t> Use the two smaller pull-down menus to complete the sentences below</a:t>
          </a:r>
        </a:p>
        <a:p>
          <a:pPr algn="l"/>
          <a:endParaRPr lang="en-GB" sz="1100" baseline="0">
            <a:ln>
              <a:solidFill>
                <a:schemeClr val="tx1">
                  <a:alpha val="15000"/>
                </a:schemeClr>
              </a:solidFill>
            </a:ln>
            <a:solidFill>
              <a:schemeClr val="dk1"/>
            </a:solidFill>
            <a:effectLst/>
            <a:latin typeface="+mn-lt"/>
            <a:ea typeface="+mn-ea"/>
            <a:cs typeface="+mn-cs"/>
          </a:endParaRPr>
        </a:p>
        <a:p>
          <a:pPr algn="l"/>
          <a:r>
            <a:rPr lang="en-GB" sz="1100" baseline="0">
              <a:ln>
                <a:solidFill>
                  <a:schemeClr val="tx1">
                    <a:alpha val="15000"/>
                  </a:schemeClr>
                </a:solidFill>
              </a:ln>
              <a:solidFill>
                <a:schemeClr val="dk1"/>
              </a:solidFill>
              <a:effectLst/>
              <a:latin typeface="+mn-lt"/>
              <a:ea typeface="+mn-ea"/>
              <a:cs typeface="+mn-cs"/>
            </a:rPr>
            <a:t>3. The lighter text boxes will change based on what you select</a:t>
          </a:r>
        </a:p>
        <a:p>
          <a:pPr algn="l"/>
          <a:endParaRPr lang="en-GB" sz="1100" baseline="0">
            <a:ln>
              <a:solidFill>
                <a:schemeClr val="tx1">
                  <a:alpha val="15000"/>
                </a:schemeClr>
              </a:solidFill>
            </a:ln>
            <a:solidFill>
              <a:schemeClr val="dk1"/>
            </a:solidFill>
            <a:effectLst/>
            <a:latin typeface="+mn-lt"/>
            <a:ea typeface="+mn-ea"/>
            <a:cs typeface="+mn-cs"/>
          </a:endParaRPr>
        </a:p>
        <a:p>
          <a:pPr algn="l"/>
          <a:r>
            <a:rPr lang="en-GB" sz="1100" baseline="0">
              <a:ln>
                <a:solidFill>
                  <a:schemeClr val="tx1">
                    <a:alpha val="15000"/>
                  </a:schemeClr>
                </a:solidFill>
              </a:ln>
              <a:solidFill>
                <a:schemeClr val="dk1"/>
              </a:solidFill>
              <a:effectLst/>
              <a:latin typeface="+mn-lt"/>
              <a:ea typeface="+mn-ea"/>
              <a:cs typeface="+mn-cs"/>
            </a:rPr>
            <a:t>4. Change the text in the boxes until you feel like you can agree with all of the sentences in the yellow box. </a:t>
          </a:r>
        </a:p>
      </xdr:txBody>
    </xdr:sp>
    <xdr:clientData/>
  </xdr:twoCellAnchor>
  <xdr:twoCellAnchor>
    <xdr:from>
      <xdr:col>3</xdr:col>
      <xdr:colOff>152400</xdr:colOff>
      <xdr:row>43</xdr:row>
      <xdr:rowOff>268941</xdr:rowOff>
    </xdr:from>
    <xdr:to>
      <xdr:col>11</xdr:col>
      <xdr:colOff>366291</xdr:colOff>
      <xdr:row>44</xdr:row>
      <xdr:rowOff>376518</xdr:rowOff>
    </xdr:to>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1981200" y="15831670"/>
          <a:ext cx="5090691" cy="546848"/>
        </a:xfrm>
        <a:prstGeom prst="snip2DiagRect">
          <a:avLst/>
        </a:prstGeom>
        <a:solidFill>
          <a:schemeClr val="accent1">
            <a:lumMod val="75000"/>
          </a:schemeClr>
        </a:solidFill>
        <a:ln>
          <a:solidFill>
            <a:schemeClr val="accent1">
              <a:lumMod val="75000"/>
            </a:schemeClr>
          </a:solid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lstStyle/>
        <a:p>
          <a:pPr algn="l" rtl="0" eaLnBrk="1" latinLnBrk="0" hangingPunct="1"/>
          <a:r>
            <a:rPr lang="en-GB" sz="1600" b="1">
              <a:ln>
                <a:solidFill>
                  <a:schemeClr val="tx1">
                    <a:alpha val="15000"/>
                  </a:schemeClr>
                </a:solidFill>
              </a:ln>
              <a:solidFill>
                <a:schemeClr val="bg1"/>
              </a:solidFill>
              <a:effectLst/>
              <a:latin typeface="+mn-lt"/>
              <a:ea typeface="+mn-ea"/>
              <a:cs typeface="+mn-cs"/>
            </a:rPr>
            <a:t>Logistical Barrier</a:t>
          </a:r>
          <a:endParaRPr lang="en-GB" sz="1600" b="1" baseline="0">
            <a:ln>
              <a:solidFill>
                <a:schemeClr val="tx1">
                  <a:alpha val="15000"/>
                </a:schemeClr>
              </a:solidFill>
            </a:ln>
            <a:solidFill>
              <a:schemeClr val="bg1"/>
            </a:solidFill>
            <a:effectLst/>
            <a:latin typeface="+mn-lt"/>
            <a:ea typeface="+mn-ea"/>
            <a:cs typeface="+mn-cs"/>
          </a:endParaRPr>
        </a:p>
      </xdr:txBody>
    </xdr:sp>
    <xdr:clientData/>
  </xdr:twoCellAnchor>
  <xdr:twoCellAnchor>
    <xdr:from>
      <xdr:col>3</xdr:col>
      <xdr:colOff>286871</xdr:colOff>
      <xdr:row>75</xdr:row>
      <xdr:rowOff>26893</xdr:rowOff>
    </xdr:from>
    <xdr:to>
      <xdr:col>11</xdr:col>
      <xdr:colOff>500762</xdr:colOff>
      <xdr:row>78</xdr:row>
      <xdr:rowOff>35858</xdr:rowOff>
    </xdr:to>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115671" y="23577175"/>
          <a:ext cx="5090691" cy="546848"/>
        </a:xfrm>
        <a:prstGeom prst="snip2DiagRect">
          <a:avLst/>
        </a:prstGeom>
        <a:solidFill>
          <a:schemeClr val="accent1">
            <a:lumMod val="75000"/>
          </a:schemeClr>
        </a:solidFill>
        <a:ln>
          <a:solidFill>
            <a:schemeClr val="accent1">
              <a:lumMod val="75000"/>
            </a:schemeClr>
          </a:solid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lstStyle/>
        <a:p>
          <a:pPr algn="l" rtl="0" eaLnBrk="1" latinLnBrk="0" hangingPunct="1"/>
          <a:r>
            <a:rPr lang="en-GB" sz="1600" b="1">
              <a:ln>
                <a:solidFill>
                  <a:schemeClr val="tx1">
                    <a:alpha val="15000"/>
                  </a:schemeClr>
                </a:solidFill>
              </a:ln>
              <a:solidFill>
                <a:schemeClr val="bg1"/>
              </a:solidFill>
              <a:effectLst/>
              <a:latin typeface="+mn-lt"/>
              <a:ea typeface="+mn-ea"/>
              <a:cs typeface="+mn-cs"/>
            </a:rPr>
            <a:t>Academic Barrier</a:t>
          </a:r>
          <a:endParaRPr lang="en-GB" sz="1600" b="1" baseline="0">
            <a:ln>
              <a:solidFill>
                <a:schemeClr val="tx1">
                  <a:alpha val="15000"/>
                </a:schemeClr>
              </a:solidFill>
            </a:ln>
            <a:solidFill>
              <a:schemeClr val="bg1"/>
            </a:solidFill>
            <a:effectLst/>
            <a:latin typeface="+mn-lt"/>
            <a:ea typeface="+mn-ea"/>
            <a:cs typeface="+mn-cs"/>
          </a:endParaRPr>
        </a:p>
      </xdr:txBody>
    </xdr:sp>
    <xdr:clientData/>
  </xdr:twoCellAnchor>
  <xdr:twoCellAnchor>
    <xdr:from>
      <xdr:col>3</xdr:col>
      <xdr:colOff>502023</xdr:colOff>
      <xdr:row>111</xdr:row>
      <xdr:rowOff>349623</xdr:rowOff>
    </xdr:from>
    <xdr:to>
      <xdr:col>12</xdr:col>
      <xdr:colOff>106314</xdr:colOff>
      <xdr:row>112</xdr:row>
      <xdr:rowOff>107577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330823" y="30291741"/>
          <a:ext cx="5090691" cy="546848"/>
        </a:xfrm>
        <a:prstGeom prst="snip2DiagRect">
          <a:avLst/>
        </a:prstGeom>
        <a:solidFill>
          <a:schemeClr val="accent1">
            <a:lumMod val="75000"/>
          </a:schemeClr>
        </a:solidFill>
        <a:ln>
          <a:solidFill>
            <a:schemeClr val="accent1">
              <a:lumMod val="75000"/>
            </a:schemeClr>
          </a:solidFill>
        </a:ln>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lstStyle/>
        <a:p>
          <a:pPr algn="l" rtl="0" eaLnBrk="1" latinLnBrk="0" hangingPunct="1"/>
          <a:r>
            <a:rPr lang="en-GB" sz="1600" b="1">
              <a:ln>
                <a:solidFill>
                  <a:schemeClr val="tx1">
                    <a:alpha val="15000"/>
                  </a:schemeClr>
                </a:solidFill>
              </a:ln>
              <a:solidFill>
                <a:schemeClr val="bg1"/>
              </a:solidFill>
              <a:effectLst/>
              <a:latin typeface="+mn-lt"/>
              <a:ea typeface="+mn-ea"/>
              <a:cs typeface="+mn-cs"/>
            </a:rPr>
            <a:t>Relational Barrier</a:t>
          </a:r>
          <a:endParaRPr lang="en-GB" sz="1600" b="1" baseline="0">
            <a:ln>
              <a:solidFill>
                <a:schemeClr val="tx1">
                  <a:alpha val="15000"/>
                </a:schemeClr>
              </a:solidFill>
            </a:ln>
            <a:solidFill>
              <a:schemeClr val="bg1"/>
            </a:solidFill>
            <a:effectLst/>
            <a:latin typeface="+mn-lt"/>
            <a:ea typeface="+mn-ea"/>
            <a:cs typeface="+mn-cs"/>
          </a:endParaRPr>
        </a:p>
      </xdr:txBody>
    </xdr:sp>
    <xdr:clientData/>
  </xdr:twoCellAnchor>
  <xdr:twoCellAnchor editAs="oneCell">
    <xdr:from>
      <xdr:col>0</xdr:col>
      <xdr:colOff>0</xdr:colOff>
      <xdr:row>0</xdr:row>
      <xdr:rowOff>0</xdr:rowOff>
    </xdr:from>
    <xdr:to>
      <xdr:col>95</xdr:col>
      <xdr:colOff>556260</xdr:colOff>
      <xdr:row>284</xdr:row>
      <xdr:rowOff>68250</xdr:rowOff>
    </xdr:to>
    <xdr:pic>
      <xdr:nvPicPr>
        <xdr:cNvPr id="14" name="Picture 13">
          <a:extLst>
            <a:ext uri="{FF2B5EF4-FFF2-40B4-BE49-F238E27FC236}">
              <a16:creationId xmlns:a16="http://schemas.microsoft.com/office/drawing/2014/main" id="{00000000-0008-0000-03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0"/>
          <a:extLst>
            <a:ext uri="{28A0092B-C50C-407E-A947-70E740481C1C}">
              <a14:useLocalDpi xmlns:a14="http://schemas.microsoft.com/office/drawing/2010/main" val="0"/>
            </a:ext>
          </a:extLst>
        </a:blip>
        <a:stretch>
          <a:fillRect/>
        </a:stretch>
      </xdr:blipFill>
      <xdr:spPr>
        <a:xfrm>
          <a:off x="0" y="0"/>
          <a:ext cx="27988260" cy="636843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167640</xdr:colOff>
          <xdr:row>29</xdr:row>
          <xdr:rowOff>106680</xdr:rowOff>
        </xdr:from>
        <xdr:to>
          <xdr:col>11</xdr:col>
          <xdr:colOff>220980</xdr:colOff>
          <xdr:row>32</xdr:row>
          <xdr:rowOff>129540</xdr:rowOff>
        </xdr:to>
        <xdr:sp macro="" textlink="">
          <xdr:nvSpPr>
            <xdr:cNvPr id="6217" name="ListBox15" descr="Please select the Barrier-type you feel most accurately describes the challenge in the corresponding box. " hidden="1">
              <a:extLst>
                <a:ext uri="{63B3BB69-23CF-44E3-9099-C40C66FF867C}">
                  <a14:compatExt spid="_x0000_s6217"/>
                </a:ext>
                <a:ext uri="{FF2B5EF4-FFF2-40B4-BE49-F238E27FC236}">
                  <a16:creationId xmlns:a16="http://schemas.microsoft.com/office/drawing/2014/main" id="{00000000-0008-0000-0300-00004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167640</xdr:colOff>
          <xdr:row>35</xdr:row>
          <xdr:rowOff>53340</xdr:rowOff>
        </xdr:from>
        <xdr:to>
          <xdr:col>11</xdr:col>
          <xdr:colOff>220980</xdr:colOff>
          <xdr:row>38</xdr:row>
          <xdr:rowOff>76200</xdr:rowOff>
        </xdr:to>
        <xdr:sp macro="" textlink="">
          <xdr:nvSpPr>
            <xdr:cNvPr id="6218" name="ListBox16" descr="Please select the Barrier-type you feel most accurately describes the challenge in the corresponding box. " hidden="1">
              <a:extLst>
                <a:ext uri="{63B3BB69-23CF-44E3-9099-C40C66FF867C}">
                  <a14:compatExt spid="_x0000_s6218"/>
                </a:ext>
                <a:ext uri="{FF2B5EF4-FFF2-40B4-BE49-F238E27FC236}">
                  <a16:creationId xmlns:a16="http://schemas.microsoft.com/office/drawing/2014/main" id="{00000000-0008-0000-0300-00004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47</xdr:row>
          <xdr:rowOff>121920</xdr:rowOff>
        </xdr:from>
        <xdr:to>
          <xdr:col>12</xdr:col>
          <xdr:colOff>15240</xdr:colOff>
          <xdr:row>50</xdr:row>
          <xdr:rowOff>121920</xdr:rowOff>
        </xdr:to>
        <xdr:sp macro="" textlink="">
          <xdr:nvSpPr>
            <xdr:cNvPr id="6223" name="ComboBox4" descr="Select a logistical barrier to focus on, using the options in the dropdown menu" hidden="1">
              <a:extLst>
                <a:ext uri="{63B3BB69-23CF-44E3-9099-C40C66FF867C}">
                  <a14:compatExt spid="_x0000_s6223"/>
                </a:ext>
                <a:ext uri="{FF2B5EF4-FFF2-40B4-BE49-F238E27FC236}">
                  <a16:creationId xmlns:a16="http://schemas.microsoft.com/office/drawing/2014/main" id="{00000000-0008-0000-0300-00004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55</xdr:row>
          <xdr:rowOff>15240</xdr:rowOff>
        </xdr:from>
        <xdr:to>
          <xdr:col>9</xdr:col>
          <xdr:colOff>190500</xdr:colOff>
          <xdr:row>56</xdr:row>
          <xdr:rowOff>99060</xdr:rowOff>
        </xdr:to>
        <xdr:sp macro="" textlink="">
          <xdr:nvSpPr>
            <xdr:cNvPr id="6226" name="ComboBox5" descr="Select an influence that you feel most accurately completes the sentence in this box" hidden="1">
              <a:extLst>
                <a:ext uri="{63B3BB69-23CF-44E3-9099-C40C66FF867C}">
                  <a14:compatExt spid="_x0000_s6226"/>
                </a:ext>
                <a:ext uri="{FF2B5EF4-FFF2-40B4-BE49-F238E27FC236}">
                  <a16:creationId xmlns:a16="http://schemas.microsoft.com/office/drawing/2014/main" id="{00000000-0008-0000-0300-00005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58</xdr:row>
          <xdr:rowOff>160020</xdr:rowOff>
        </xdr:from>
        <xdr:to>
          <xdr:col>10</xdr:col>
          <xdr:colOff>274320</xdr:colOff>
          <xdr:row>60</xdr:row>
          <xdr:rowOff>53340</xdr:rowOff>
        </xdr:to>
        <xdr:sp macro="" textlink="">
          <xdr:nvSpPr>
            <xdr:cNvPr id="6227" name="ComboBox6" descr="Select an influence that you feel most accurately completes the sentence in this box" hidden="1">
              <a:extLst>
                <a:ext uri="{63B3BB69-23CF-44E3-9099-C40C66FF867C}">
                  <a14:compatExt spid="_x0000_s6227"/>
                </a:ext>
                <a:ext uri="{FF2B5EF4-FFF2-40B4-BE49-F238E27FC236}">
                  <a16:creationId xmlns:a16="http://schemas.microsoft.com/office/drawing/2014/main" id="{00000000-0008-0000-0300-00005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205740</xdr:colOff>
          <xdr:row>81</xdr:row>
          <xdr:rowOff>0</xdr:rowOff>
        </xdr:from>
        <xdr:to>
          <xdr:col>12</xdr:col>
          <xdr:colOff>83820</xdr:colOff>
          <xdr:row>84</xdr:row>
          <xdr:rowOff>0</xdr:rowOff>
        </xdr:to>
        <xdr:sp macro="" textlink="">
          <xdr:nvSpPr>
            <xdr:cNvPr id="6228" name="ComboBox7" descr="Select a academic barrier to focus on, using the options in the dropdown menu" hidden="1">
              <a:extLst>
                <a:ext uri="{63B3BB69-23CF-44E3-9099-C40C66FF867C}">
                  <a14:compatExt spid="_x0000_s6228"/>
                </a:ext>
                <a:ext uri="{FF2B5EF4-FFF2-40B4-BE49-F238E27FC236}">
                  <a16:creationId xmlns:a16="http://schemas.microsoft.com/office/drawing/2014/main" id="{00000000-0008-0000-0300-00005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88</xdr:row>
          <xdr:rowOff>121920</xdr:rowOff>
        </xdr:from>
        <xdr:to>
          <xdr:col>9</xdr:col>
          <xdr:colOff>251460</xdr:colOff>
          <xdr:row>90</xdr:row>
          <xdr:rowOff>30480</xdr:rowOff>
        </xdr:to>
        <xdr:sp macro="" textlink="">
          <xdr:nvSpPr>
            <xdr:cNvPr id="6229" name="ComboBox8" descr="Select an influence that you feel most accurately completes the sentence in this box" hidden="1">
              <a:extLst>
                <a:ext uri="{63B3BB69-23CF-44E3-9099-C40C66FF867C}">
                  <a14:compatExt spid="_x0000_s6229"/>
                </a:ext>
                <a:ext uri="{FF2B5EF4-FFF2-40B4-BE49-F238E27FC236}">
                  <a16:creationId xmlns:a16="http://schemas.microsoft.com/office/drawing/2014/main" id="{00000000-0008-0000-0300-00005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335280</xdr:colOff>
          <xdr:row>92</xdr:row>
          <xdr:rowOff>76200</xdr:rowOff>
        </xdr:from>
        <xdr:to>
          <xdr:col>10</xdr:col>
          <xdr:colOff>358140</xdr:colOff>
          <xdr:row>93</xdr:row>
          <xdr:rowOff>152400</xdr:rowOff>
        </xdr:to>
        <xdr:sp macro="" textlink="">
          <xdr:nvSpPr>
            <xdr:cNvPr id="6230" name="ComboBox9" descr="Select an influence that you feel most accurately completes the sentence in this box" hidden="1">
              <a:extLst>
                <a:ext uri="{63B3BB69-23CF-44E3-9099-C40C66FF867C}">
                  <a14:compatExt spid="_x0000_s6230"/>
                </a:ext>
                <a:ext uri="{FF2B5EF4-FFF2-40B4-BE49-F238E27FC236}">
                  <a16:creationId xmlns:a16="http://schemas.microsoft.com/office/drawing/2014/main" id="{00000000-0008-0000-0300-00005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115</xdr:row>
          <xdr:rowOff>76200</xdr:rowOff>
        </xdr:from>
        <xdr:to>
          <xdr:col>12</xdr:col>
          <xdr:colOff>121920</xdr:colOff>
          <xdr:row>118</xdr:row>
          <xdr:rowOff>76200</xdr:rowOff>
        </xdr:to>
        <xdr:sp macro="" textlink="">
          <xdr:nvSpPr>
            <xdr:cNvPr id="6231" name="ComboBox10" descr="Select a relational barrier to focus on, using the options in the dropdown menu" hidden="1">
              <a:extLst>
                <a:ext uri="{63B3BB69-23CF-44E3-9099-C40C66FF867C}">
                  <a14:compatExt spid="_x0000_s6231"/>
                </a:ext>
                <a:ext uri="{FF2B5EF4-FFF2-40B4-BE49-F238E27FC236}">
                  <a16:creationId xmlns:a16="http://schemas.microsoft.com/office/drawing/2014/main" id="{00000000-0008-0000-0300-00005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123</xdr:row>
          <xdr:rowOff>68580</xdr:rowOff>
        </xdr:from>
        <xdr:to>
          <xdr:col>9</xdr:col>
          <xdr:colOff>350520</xdr:colOff>
          <xdr:row>124</xdr:row>
          <xdr:rowOff>160020</xdr:rowOff>
        </xdr:to>
        <xdr:sp macro="" textlink="">
          <xdr:nvSpPr>
            <xdr:cNvPr id="6232" name="ComboBox11" descr="Select an influence that you feel most accurately completes the sentence in this box" hidden="1">
              <a:extLst>
                <a:ext uri="{63B3BB69-23CF-44E3-9099-C40C66FF867C}">
                  <a14:compatExt spid="_x0000_s6232"/>
                </a:ext>
                <a:ext uri="{FF2B5EF4-FFF2-40B4-BE49-F238E27FC236}">
                  <a16:creationId xmlns:a16="http://schemas.microsoft.com/office/drawing/2014/main" id="{00000000-0008-0000-0300-00005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127</xdr:row>
          <xdr:rowOff>15240</xdr:rowOff>
        </xdr:from>
        <xdr:to>
          <xdr:col>10</xdr:col>
          <xdr:colOff>434340</xdr:colOff>
          <xdr:row>128</xdr:row>
          <xdr:rowOff>91440</xdr:rowOff>
        </xdr:to>
        <xdr:sp macro="" textlink="">
          <xdr:nvSpPr>
            <xdr:cNvPr id="6233" name="ComboBox12" descr="Select an influence that you feel most accurately completes the sentence in this box" hidden="1">
              <a:extLst>
                <a:ext uri="{63B3BB69-23CF-44E3-9099-C40C66FF867C}">
                  <a14:compatExt spid="_x0000_s6233"/>
                </a:ext>
                <a:ext uri="{FF2B5EF4-FFF2-40B4-BE49-F238E27FC236}">
                  <a16:creationId xmlns:a16="http://schemas.microsoft.com/office/drawing/2014/main" id="{00000000-0008-0000-0300-00005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243840</xdr:colOff>
          <xdr:row>67</xdr:row>
          <xdr:rowOff>1478280</xdr:rowOff>
        </xdr:from>
        <xdr:to>
          <xdr:col>10</xdr:col>
          <xdr:colOff>83820</xdr:colOff>
          <xdr:row>68</xdr:row>
          <xdr:rowOff>167640</xdr:rowOff>
        </xdr:to>
        <xdr:sp macro="" textlink="">
          <xdr:nvSpPr>
            <xdr:cNvPr id="6234" name="TextBox6" descr="type your 3-5 word descriptive tag in this textbox" hidden="1">
              <a:extLst>
                <a:ext uri="{63B3BB69-23CF-44E3-9099-C40C66FF867C}">
                  <a14:compatExt spid="_x0000_s6234"/>
                </a:ext>
                <a:ext uri="{FF2B5EF4-FFF2-40B4-BE49-F238E27FC236}">
                  <a16:creationId xmlns:a16="http://schemas.microsoft.com/office/drawing/2014/main" id="{00000000-0008-0000-0300-00005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289560</xdr:colOff>
          <xdr:row>71</xdr:row>
          <xdr:rowOff>15240</xdr:rowOff>
        </xdr:from>
        <xdr:to>
          <xdr:col>10</xdr:col>
          <xdr:colOff>205740</xdr:colOff>
          <xdr:row>72</xdr:row>
          <xdr:rowOff>114300</xdr:rowOff>
        </xdr:to>
        <xdr:sp macro="" textlink="">
          <xdr:nvSpPr>
            <xdr:cNvPr id="6235" name="TextBox7" descr="type your 3-5 word descriptive tag in this textbox" hidden="1">
              <a:extLst>
                <a:ext uri="{63B3BB69-23CF-44E3-9099-C40C66FF867C}">
                  <a14:compatExt spid="_x0000_s6235"/>
                </a:ext>
                <a:ext uri="{FF2B5EF4-FFF2-40B4-BE49-F238E27FC236}">
                  <a16:creationId xmlns:a16="http://schemas.microsoft.com/office/drawing/2014/main" id="{00000000-0008-0000-0300-00005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104</xdr:row>
          <xdr:rowOff>7620</xdr:rowOff>
        </xdr:from>
        <xdr:to>
          <xdr:col>10</xdr:col>
          <xdr:colOff>220980</xdr:colOff>
          <xdr:row>105</xdr:row>
          <xdr:rowOff>121920</xdr:rowOff>
        </xdr:to>
        <xdr:sp macro="" textlink="">
          <xdr:nvSpPr>
            <xdr:cNvPr id="6240" name="TextBox15" descr="type your 3-5 word descriptive tag in this textbox" hidden="1">
              <a:extLst>
                <a:ext uri="{63B3BB69-23CF-44E3-9099-C40C66FF867C}">
                  <a14:compatExt spid="_x0000_s6240"/>
                </a:ext>
                <a:ext uri="{FF2B5EF4-FFF2-40B4-BE49-F238E27FC236}">
                  <a16:creationId xmlns:a16="http://schemas.microsoft.com/office/drawing/2014/main" id="{00000000-0008-0000-0300-00006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396240</xdr:colOff>
          <xdr:row>107</xdr:row>
          <xdr:rowOff>129540</xdr:rowOff>
        </xdr:from>
        <xdr:to>
          <xdr:col>10</xdr:col>
          <xdr:colOff>312420</xdr:colOff>
          <xdr:row>109</xdr:row>
          <xdr:rowOff>60960</xdr:rowOff>
        </xdr:to>
        <xdr:sp macro="" textlink="">
          <xdr:nvSpPr>
            <xdr:cNvPr id="6241" name="TextBox16" descr="type your 3-5 word descriptive tag in this textbox" hidden="1">
              <a:extLst>
                <a:ext uri="{63B3BB69-23CF-44E3-9099-C40C66FF867C}">
                  <a14:compatExt spid="_x0000_s6241"/>
                </a:ext>
                <a:ext uri="{FF2B5EF4-FFF2-40B4-BE49-F238E27FC236}">
                  <a16:creationId xmlns:a16="http://schemas.microsoft.com/office/drawing/2014/main" id="{00000000-0008-0000-0300-00006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138</xdr:row>
          <xdr:rowOff>167640</xdr:rowOff>
        </xdr:from>
        <xdr:to>
          <xdr:col>10</xdr:col>
          <xdr:colOff>175260</xdr:colOff>
          <xdr:row>140</xdr:row>
          <xdr:rowOff>91440</xdr:rowOff>
        </xdr:to>
        <xdr:sp macro="" textlink="">
          <xdr:nvSpPr>
            <xdr:cNvPr id="6244" name="TextBox19" descr="type your 3-5 word descriptive tag in this textbox" hidden="1">
              <a:extLst>
                <a:ext uri="{63B3BB69-23CF-44E3-9099-C40C66FF867C}">
                  <a14:compatExt spid="_x0000_s6244"/>
                </a:ext>
                <a:ext uri="{FF2B5EF4-FFF2-40B4-BE49-F238E27FC236}">
                  <a16:creationId xmlns:a16="http://schemas.microsoft.com/office/drawing/2014/main" id="{00000000-0008-0000-0300-00006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388620</xdr:colOff>
          <xdr:row>142</xdr:row>
          <xdr:rowOff>83820</xdr:rowOff>
        </xdr:from>
        <xdr:to>
          <xdr:col>10</xdr:col>
          <xdr:colOff>297180</xdr:colOff>
          <xdr:row>143</xdr:row>
          <xdr:rowOff>190500</xdr:rowOff>
        </xdr:to>
        <xdr:sp macro="" textlink="">
          <xdr:nvSpPr>
            <xdr:cNvPr id="6245" name="TextBox20" descr="type your 3-5 word descriptive tag in this textbox" hidden="1">
              <a:extLst>
                <a:ext uri="{63B3BB69-23CF-44E3-9099-C40C66FF867C}">
                  <a14:compatExt spid="_x0000_s6245"/>
                </a:ext>
                <a:ext uri="{FF2B5EF4-FFF2-40B4-BE49-F238E27FC236}">
                  <a16:creationId xmlns:a16="http://schemas.microsoft.com/office/drawing/2014/main" id="{00000000-0008-0000-0300-00006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157</xdr:row>
          <xdr:rowOff>121920</xdr:rowOff>
        </xdr:from>
        <xdr:to>
          <xdr:col>11</xdr:col>
          <xdr:colOff>121920</xdr:colOff>
          <xdr:row>159</xdr:row>
          <xdr:rowOff>53340</xdr:rowOff>
        </xdr:to>
        <xdr:sp macro="" textlink="">
          <xdr:nvSpPr>
            <xdr:cNvPr id="6256" name="ComboBox14" descr="select the barrier that you believe compromises this domain of your target ILO, using the pulldown menu" hidden="1">
              <a:extLst>
                <a:ext uri="{63B3BB69-23CF-44E3-9099-C40C66FF867C}">
                  <a14:compatExt spid="_x0000_s6256"/>
                </a:ext>
                <a:ext uri="{FF2B5EF4-FFF2-40B4-BE49-F238E27FC236}">
                  <a16:creationId xmlns:a16="http://schemas.microsoft.com/office/drawing/2014/main" id="{00000000-0008-0000-0300-00007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198</xdr:row>
          <xdr:rowOff>152400</xdr:rowOff>
        </xdr:from>
        <xdr:to>
          <xdr:col>11</xdr:col>
          <xdr:colOff>99060</xdr:colOff>
          <xdr:row>200</xdr:row>
          <xdr:rowOff>83820</xdr:rowOff>
        </xdr:to>
        <xdr:sp macro="" textlink="">
          <xdr:nvSpPr>
            <xdr:cNvPr id="6259" name="ComboBox15" descr="select the barrier that you believe compromises this domain of your target ILO, using the pulldown menu" hidden="1">
              <a:extLst>
                <a:ext uri="{63B3BB69-23CF-44E3-9099-C40C66FF867C}">
                  <a14:compatExt spid="_x0000_s6259"/>
                </a:ext>
                <a:ext uri="{FF2B5EF4-FFF2-40B4-BE49-F238E27FC236}">
                  <a16:creationId xmlns:a16="http://schemas.microsoft.com/office/drawing/2014/main" id="{00000000-0008-0000-0300-00007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178</xdr:row>
          <xdr:rowOff>83820</xdr:rowOff>
        </xdr:from>
        <xdr:to>
          <xdr:col>11</xdr:col>
          <xdr:colOff>68580</xdr:colOff>
          <xdr:row>180</xdr:row>
          <xdr:rowOff>15240</xdr:rowOff>
        </xdr:to>
        <xdr:sp macro="" textlink="">
          <xdr:nvSpPr>
            <xdr:cNvPr id="6260" name="ComboBox16" descr="select the barrier that you believe compromises this domain of your target ILO, using the pulldown menu" hidden="1">
              <a:extLst>
                <a:ext uri="{63B3BB69-23CF-44E3-9099-C40C66FF867C}">
                  <a14:compatExt spid="_x0000_s6260"/>
                </a:ext>
                <a:ext uri="{FF2B5EF4-FFF2-40B4-BE49-F238E27FC236}">
                  <a16:creationId xmlns:a16="http://schemas.microsoft.com/office/drawing/2014/main" id="{00000000-0008-0000-0300-00007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586740</xdr:colOff>
          <xdr:row>170</xdr:row>
          <xdr:rowOff>7620</xdr:rowOff>
        </xdr:from>
        <xdr:to>
          <xdr:col>11</xdr:col>
          <xdr:colOff>556260</xdr:colOff>
          <xdr:row>172</xdr:row>
          <xdr:rowOff>45720</xdr:rowOff>
        </xdr:to>
        <xdr:sp macro="" textlink="">
          <xdr:nvSpPr>
            <xdr:cNvPr id="6264" name="TextBox32" descr="type a brief reason to explain why you've assigned this barrier to this domain. " hidden="1">
              <a:extLst>
                <a:ext uri="{63B3BB69-23CF-44E3-9099-C40C66FF867C}">
                  <a14:compatExt spid="_x0000_s6264"/>
                </a:ext>
                <a:ext uri="{FF2B5EF4-FFF2-40B4-BE49-F238E27FC236}">
                  <a16:creationId xmlns:a16="http://schemas.microsoft.com/office/drawing/2014/main" id="{00000000-0008-0000-0300-00007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190</xdr:row>
          <xdr:rowOff>144780</xdr:rowOff>
        </xdr:from>
        <xdr:to>
          <xdr:col>11</xdr:col>
          <xdr:colOff>533400</xdr:colOff>
          <xdr:row>193</xdr:row>
          <xdr:rowOff>0</xdr:rowOff>
        </xdr:to>
        <xdr:sp macro="" textlink="">
          <xdr:nvSpPr>
            <xdr:cNvPr id="6265" name="TextBox33" descr="type a brief reason to explain why you've assigned this barrier to this domain. " hidden="1">
              <a:extLst>
                <a:ext uri="{63B3BB69-23CF-44E3-9099-C40C66FF867C}">
                  <a14:compatExt spid="_x0000_s6265"/>
                </a:ext>
                <a:ext uri="{FF2B5EF4-FFF2-40B4-BE49-F238E27FC236}">
                  <a16:creationId xmlns:a16="http://schemas.microsoft.com/office/drawing/2014/main" id="{00000000-0008-0000-0300-00007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211</xdr:row>
          <xdr:rowOff>91440</xdr:rowOff>
        </xdr:from>
        <xdr:to>
          <xdr:col>12</xdr:col>
          <xdr:colOff>76200</xdr:colOff>
          <xdr:row>213</xdr:row>
          <xdr:rowOff>121920</xdr:rowOff>
        </xdr:to>
        <xdr:sp macro="" textlink="">
          <xdr:nvSpPr>
            <xdr:cNvPr id="6266" name="TextBox34" descr="type a brief reason to explain why you've assigned this barrier to this domain. " hidden="1">
              <a:extLst>
                <a:ext uri="{63B3BB69-23CF-44E3-9099-C40C66FF867C}">
                  <a14:compatExt spid="_x0000_s6266"/>
                </a:ext>
                <a:ext uri="{FF2B5EF4-FFF2-40B4-BE49-F238E27FC236}">
                  <a16:creationId xmlns:a16="http://schemas.microsoft.com/office/drawing/2014/main" id="{00000000-0008-0000-0300-00007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167640</xdr:colOff>
          <xdr:row>23</xdr:row>
          <xdr:rowOff>121920</xdr:rowOff>
        </xdr:from>
        <xdr:to>
          <xdr:col>11</xdr:col>
          <xdr:colOff>220980</xdr:colOff>
          <xdr:row>26</xdr:row>
          <xdr:rowOff>144780</xdr:rowOff>
        </xdr:to>
        <xdr:sp macro="" textlink="">
          <xdr:nvSpPr>
            <xdr:cNvPr id="6272" name="ListBox5" descr="Please select the Barrier-type you feel most accurately describes the challenge in the corresponding box. " hidden="1">
              <a:extLst>
                <a:ext uri="{63B3BB69-23CF-44E3-9099-C40C66FF867C}">
                  <a14:compatExt spid="_x0000_s6272"/>
                </a:ext>
                <a:ext uri="{FF2B5EF4-FFF2-40B4-BE49-F238E27FC236}">
                  <a16:creationId xmlns:a16="http://schemas.microsoft.com/office/drawing/2014/main" id="{00000000-0008-0000-0300-00008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167640</xdr:colOff>
          <xdr:row>13</xdr:row>
          <xdr:rowOff>91440</xdr:rowOff>
        </xdr:from>
        <xdr:to>
          <xdr:col>11</xdr:col>
          <xdr:colOff>220980</xdr:colOff>
          <xdr:row>16</xdr:row>
          <xdr:rowOff>129540</xdr:rowOff>
        </xdr:to>
        <xdr:sp macro="" textlink="">
          <xdr:nvSpPr>
            <xdr:cNvPr id="6273" name="ListBox6" descr="Please select the Barrier-type you feel most accurately describes the challenge in the corresponding box. " hidden="1">
              <a:extLst>
                <a:ext uri="{63B3BB69-23CF-44E3-9099-C40C66FF867C}">
                  <a14:compatExt spid="_x0000_s6273"/>
                </a:ext>
                <a:ext uri="{FF2B5EF4-FFF2-40B4-BE49-F238E27FC236}">
                  <a16:creationId xmlns:a16="http://schemas.microsoft.com/office/drawing/2014/main" id="{00000000-0008-0000-0300-00008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167640</xdr:colOff>
          <xdr:row>18</xdr:row>
          <xdr:rowOff>160020</xdr:rowOff>
        </xdr:from>
        <xdr:to>
          <xdr:col>11</xdr:col>
          <xdr:colOff>220980</xdr:colOff>
          <xdr:row>20</xdr:row>
          <xdr:rowOff>175260</xdr:rowOff>
        </xdr:to>
        <xdr:sp macro="" textlink="">
          <xdr:nvSpPr>
            <xdr:cNvPr id="6274" name="ListBox7" descr="Please select the Barrier-type you feel most accurately describes the challenge in the corresponding box. " hidden="1">
              <a:extLst>
                <a:ext uri="{63B3BB69-23CF-44E3-9099-C40C66FF867C}">
                  <a14:compatExt spid="_x0000_s6274"/>
                </a:ext>
                <a:ext uri="{FF2B5EF4-FFF2-40B4-BE49-F238E27FC236}">
                  <a16:creationId xmlns:a16="http://schemas.microsoft.com/office/drawing/2014/main" id="{00000000-0008-0000-0300-00008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66176</xdr:colOff>
      <xdr:row>14</xdr:row>
      <xdr:rowOff>52160</xdr:rowOff>
    </xdr:from>
    <xdr:to>
      <xdr:col>15</xdr:col>
      <xdr:colOff>30480</xdr:colOff>
      <xdr:row>76</xdr:row>
      <xdr:rowOff>30480</xdr:rowOff>
    </xdr:to>
    <xdr:sp macro="" textlink="">
      <xdr:nvSpPr>
        <xdr:cNvPr id="10" name="Rectangle: Single Corner Rounded 9">
          <a:extLst>
            <a:ext uri="{FF2B5EF4-FFF2-40B4-BE49-F238E27FC236}">
              <a16:creationId xmlns:a16="http://schemas.microsoft.com/office/drawing/2014/main" id="{00000000-0008-0000-0500-00000A000000}"/>
            </a:ext>
          </a:extLst>
        </xdr:cNvPr>
        <xdr:cNvSpPr/>
      </xdr:nvSpPr>
      <xdr:spPr>
        <a:xfrm>
          <a:off x="2733176" y="3002189"/>
          <a:ext cx="6669904" cy="11451862"/>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The Last</a:t>
          </a:r>
          <a:r>
            <a:rPr lang="en-GB" sz="1600" baseline="0">
              <a:effectLst>
                <a:outerShdw blurRad="50800" dist="38100" algn="l" rotWithShape="0">
                  <a:prstClr val="black">
                    <a:alpha val="40000"/>
                  </a:prstClr>
                </a:outerShdw>
              </a:effectLst>
            </a:rPr>
            <a:t> step! </a:t>
          </a:r>
          <a:r>
            <a:rPr lang="en-GB" sz="1600">
              <a:effectLst>
                <a:outerShdw blurRad="50800" dist="38100" algn="l" rotWithShape="0">
                  <a:prstClr val="black">
                    <a:alpha val="40000"/>
                  </a:prstClr>
                </a:outerShdw>
              </a:effectLst>
            </a:rPr>
            <a:t>Choose one</a:t>
          </a:r>
          <a:r>
            <a:rPr lang="en-GB" sz="1600" baseline="0">
              <a:effectLst>
                <a:outerShdw blurRad="50800" dist="38100" algn="l" rotWithShape="0">
                  <a:prstClr val="black">
                    <a:alpha val="40000"/>
                  </a:prstClr>
                </a:outerShdw>
              </a:effectLst>
            </a:rPr>
            <a:t> of your Barriers to Inclusion</a:t>
          </a:r>
        </a:p>
        <a:p>
          <a:pPr algn="l"/>
          <a:r>
            <a:rPr lang="en-GB" sz="1600" baseline="0">
              <a:effectLst>
                <a:outerShdw blurRad="50800" dist="38100" algn="l" rotWithShape="0">
                  <a:prstClr val="black">
                    <a:alpha val="40000"/>
                  </a:prstClr>
                </a:outerShdw>
              </a:effectLst>
            </a:rPr>
            <a:t>	And find and Assessment Activity that might help</a:t>
          </a:r>
          <a:r>
            <a:rPr lang="en-GB" sz="1600">
              <a:effectLst>
                <a:outerShdw blurRad="50800" dist="38100" algn="l" rotWithShape="0">
                  <a:prstClr val="black">
                    <a:alpha val="40000"/>
                  </a:prstClr>
                </a:outerShdw>
              </a:effectLst>
            </a:rPr>
            <a:t> </a:t>
          </a:r>
          <a:endParaRPr lang="en-GB" sz="1600" baseline="0">
            <a:effectLst>
              <a:outerShdw blurRad="50800" dist="38100" algn="l" rotWithShape="0">
                <a:prstClr val="black">
                  <a:alpha val="40000"/>
                </a:prstClr>
              </a:outerShdw>
            </a:effectLst>
          </a:endParaRPr>
        </a:p>
        <a:p>
          <a:pPr algn="l"/>
          <a:endParaRPr lang="en-GB" sz="1100">
            <a:effectLst>
              <a:outerShdw blurRad="50800" dist="38100" algn="l" rotWithShape="0">
                <a:prstClr val="black">
                  <a:alpha val="40000"/>
                </a:prstClr>
              </a:outerShdw>
            </a:effectLst>
          </a:endParaRPr>
        </a:p>
      </xdr:txBody>
    </xdr:sp>
    <xdr:clientData/>
  </xdr:twoCellAnchor>
  <xdr:twoCellAnchor>
    <xdr:from>
      <xdr:col>4</xdr:col>
      <xdr:colOff>41564</xdr:colOff>
      <xdr:row>0</xdr:row>
      <xdr:rowOff>166255</xdr:rowOff>
    </xdr:from>
    <xdr:to>
      <xdr:col>14</xdr:col>
      <xdr:colOff>568037</xdr:colOff>
      <xdr:row>13</xdr:row>
      <xdr:rowOff>152400</xdr:rowOff>
    </xdr:to>
    <xdr:sp macro="" textlink="">
      <xdr:nvSpPr>
        <xdr:cNvPr id="9" name="Rectangle: Single Corner Rounded 8">
          <a:extLst>
            <a:ext uri="{FF2B5EF4-FFF2-40B4-BE49-F238E27FC236}">
              <a16:creationId xmlns:a16="http://schemas.microsoft.com/office/drawing/2014/main" id="{00000000-0008-0000-0500-000009000000}"/>
            </a:ext>
          </a:extLst>
        </xdr:cNvPr>
        <xdr:cNvSpPr/>
      </xdr:nvSpPr>
      <xdr:spPr>
        <a:xfrm>
          <a:off x="2708564" y="166255"/>
          <a:ext cx="6622473" cy="2751116"/>
        </a:xfrm>
        <a:prstGeom prst="round1Rect">
          <a:avLst/>
        </a:prstGeom>
        <a:effectLst/>
        <a:scene3d>
          <a:camera prst="orthographicFront"/>
          <a:lightRig rig="threePt" dir="t"/>
        </a:scene3d>
        <a:sp3d>
          <a:bevelT w="114300" prst="hardEdge"/>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a:effectLst>
                <a:outerShdw blurRad="50800" dist="38100" algn="l" rotWithShape="0">
                  <a:prstClr val="black">
                    <a:alpha val="40000"/>
                  </a:prstClr>
                </a:outerShdw>
              </a:effectLst>
            </a:rPr>
            <a:t>Step 5: Finding you Assessment Activity</a:t>
          </a:r>
          <a:endParaRPr lang="en-GB" sz="1600" baseline="0">
            <a:effectLst>
              <a:outerShdw blurRad="50800" dist="38100" algn="l" rotWithShape="0">
                <a:prstClr val="black">
                  <a:alpha val="40000"/>
                </a:prstClr>
              </a:outerShdw>
            </a:effectLst>
          </a:endParaRPr>
        </a:p>
        <a:p>
          <a:pPr algn="l"/>
          <a:endParaRPr lang="en-GB" sz="1100">
            <a:effectLst>
              <a:outerShdw blurRad="50800" dist="38100" algn="l" rotWithShape="0">
                <a:prstClr val="black">
                  <a:alpha val="40000"/>
                </a:prstClr>
              </a:outerShdw>
            </a:effectLst>
          </a:endParaRPr>
        </a:p>
      </xdr:txBody>
    </xdr:sp>
    <xdr:clientData/>
  </xdr:twoCellAnchor>
  <xdr:twoCellAnchor>
    <xdr:from>
      <xdr:col>4</xdr:col>
      <xdr:colOff>259081</xdr:colOff>
      <xdr:row>1</xdr:row>
      <xdr:rowOff>134469</xdr:rowOff>
    </xdr:from>
    <xdr:to>
      <xdr:col>14</xdr:col>
      <xdr:colOff>373381</xdr:colOff>
      <xdr:row>12</xdr:row>
      <xdr:rowOff>121920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926081" y="538329"/>
          <a:ext cx="6210300" cy="2151531"/>
        </a:xfrm>
        <a:prstGeom prst="round2SameRect">
          <a:avLst/>
        </a:prstGeom>
        <a:solidFill>
          <a:srgbClr val="FFFCD5"/>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a:ln>
                <a:solidFill>
                  <a:schemeClr val="tx1">
                    <a:alpha val="8000"/>
                  </a:schemeClr>
                </a:solidFill>
              </a:ln>
            </a:rPr>
            <a:t>You</a:t>
          </a:r>
          <a:r>
            <a:rPr lang="en-GB" sz="1100" baseline="0">
              <a:ln>
                <a:solidFill>
                  <a:schemeClr val="tx1">
                    <a:alpha val="8000"/>
                  </a:schemeClr>
                </a:solidFill>
              </a:ln>
            </a:rPr>
            <a:t> have created all the search criteria you need to starting looking for an assessment activity. </a:t>
          </a:r>
          <a:r>
            <a:rPr lang="en-GB" sz="1100" baseline="0">
              <a:ln>
                <a:solidFill>
                  <a:schemeClr val="tx1">
                    <a:alpha val="8000"/>
                  </a:schemeClr>
                </a:solidFill>
              </a:ln>
              <a:solidFill>
                <a:schemeClr val="dk1"/>
              </a:solidFill>
              <a:effectLst/>
              <a:latin typeface="+mn-lt"/>
              <a:ea typeface="+mn-ea"/>
              <a:cs typeface="+mn-cs"/>
            </a:rPr>
            <a:t>This is where you bring it all together and start having ideas</a:t>
          </a:r>
          <a:endParaRPr lang="en-GB" sz="1100" baseline="0">
            <a:ln>
              <a:solidFill>
                <a:schemeClr val="tx1">
                  <a:alpha val="8000"/>
                </a:schemeClr>
              </a:solidFill>
            </a:ln>
          </a:endParaRPr>
        </a:p>
        <a:p>
          <a:endParaRPr lang="en-GB" sz="1100" baseline="0">
            <a:ln>
              <a:solidFill>
                <a:schemeClr val="tx1">
                  <a:alpha val="8000"/>
                </a:schemeClr>
              </a:solidFill>
            </a:ln>
          </a:endParaRPr>
        </a:p>
        <a:p>
          <a:r>
            <a:rPr lang="en-GB" sz="1100" baseline="0">
              <a:ln>
                <a:solidFill>
                  <a:schemeClr val="tx1">
                    <a:alpha val="8000"/>
                  </a:schemeClr>
                </a:solidFill>
              </a:ln>
            </a:rPr>
            <a:t>Below there are three spaces for finding an assessment activity that can help you make your assessment more inclusive. One space for the Cognitive Domain of your ILO, one for the Affective Domain, and One for the behavioural.</a:t>
          </a:r>
        </a:p>
        <a:p>
          <a:endParaRPr lang="en-GB" sz="1100" baseline="0">
            <a:ln>
              <a:solidFill>
                <a:schemeClr val="tx1">
                  <a:alpha val="8000"/>
                </a:schemeClr>
              </a:solidFill>
            </a:ln>
          </a:endParaRPr>
        </a:p>
        <a:p>
          <a:r>
            <a:rPr lang="en-GB" sz="1100" baseline="0">
              <a:ln>
                <a:solidFill>
                  <a:schemeClr val="tx1">
                    <a:alpha val="8000"/>
                  </a:schemeClr>
                </a:solidFill>
              </a:ln>
            </a:rPr>
            <a:t>Try one or all of them, in any order you want.  </a:t>
          </a:r>
        </a:p>
        <a:p>
          <a:endParaRPr lang="en-GB" sz="1100" baseline="0">
            <a:ln>
              <a:solidFill>
                <a:schemeClr val="tx1">
                  <a:alpha val="8000"/>
                </a:schemeClr>
              </a:solidFill>
            </a:ln>
          </a:endParaRPr>
        </a:p>
        <a:p>
          <a:r>
            <a:rPr lang="en-GB" sz="1100" baseline="0">
              <a:ln>
                <a:solidFill>
                  <a:schemeClr val="tx1">
                    <a:alpha val="8000"/>
                  </a:schemeClr>
                </a:solidFill>
              </a:ln>
            </a:rPr>
            <a:t>Once you start having ideas, you can use the note space to jot them down, or exit the app and take it from here on your own!  Good luck!</a:t>
          </a:r>
          <a:endParaRPr lang="en-GB" sz="1100">
            <a:ln>
              <a:solidFill>
                <a:schemeClr val="tx1">
                  <a:alpha val="8000"/>
                </a:schemeClr>
              </a:solidFill>
            </a:ln>
          </a:endParaRPr>
        </a:p>
      </xdr:txBody>
    </xdr:sp>
    <xdr:clientData/>
  </xdr:twoCellAnchor>
  <xdr:twoCellAnchor>
    <xdr:from>
      <xdr:col>5</xdr:col>
      <xdr:colOff>385483</xdr:colOff>
      <xdr:row>40</xdr:row>
      <xdr:rowOff>29945</xdr:rowOff>
    </xdr:from>
    <xdr:to>
      <xdr:col>13</xdr:col>
      <xdr:colOff>224118</xdr:colOff>
      <xdr:row>72</xdr:row>
      <xdr:rowOff>76608</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666565" y="7596157"/>
          <a:ext cx="4715435" cy="5784075"/>
        </a:xfrm>
        <a:prstGeom prst="rect">
          <a:avLst/>
        </a:prstGeom>
        <a:solidFill>
          <a:srgbClr val="FEFBCE"/>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aseline="0">
              <a:ln>
                <a:solidFill>
                  <a:schemeClr val="tx1">
                    <a:alpha val="8000"/>
                  </a:schemeClr>
                </a:solidFill>
              </a:ln>
              <a:solidFill>
                <a:schemeClr val="dk1"/>
              </a:solidFill>
              <a:effectLst/>
              <a:latin typeface="+mn-lt"/>
              <a:ea typeface="+mn-ea"/>
              <a:cs typeface="+mn-cs"/>
            </a:rPr>
            <a:t>When you find an assessment method that makes you feel like you can answer these questions positively, then use the note space below to start jotting your ideas. </a:t>
          </a: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r>
            <a:rPr lang="en-US" sz="1100" baseline="0">
              <a:ln>
                <a:solidFill>
                  <a:schemeClr val="tx1">
                    <a:alpha val="8000"/>
                  </a:schemeClr>
                </a:solidFill>
              </a:ln>
              <a:solidFill>
                <a:schemeClr val="dk1"/>
              </a:solidFill>
              <a:effectLst/>
              <a:latin typeface="+mn-lt"/>
              <a:ea typeface="+mn-ea"/>
              <a:cs typeface="+mn-cs"/>
            </a:rPr>
            <a:t>Search</a:t>
          </a: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r>
            <a:rPr lang="en-US" sz="1100" baseline="0">
              <a:ln>
                <a:solidFill>
                  <a:schemeClr val="tx1">
                    <a:alpha val="8000"/>
                  </a:schemeClr>
                </a:solidFill>
              </a:ln>
              <a:solidFill>
                <a:schemeClr val="dk1"/>
              </a:solidFill>
              <a:effectLst/>
              <a:latin typeface="+mn-lt"/>
              <a:ea typeface="+mn-ea"/>
              <a:cs typeface="+mn-cs"/>
            </a:rPr>
            <a:t>Description: </a:t>
          </a: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endParaRPr lang="en-US" sz="1100" baseline="0">
            <a:ln>
              <a:solidFill>
                <a:schemeClr val="tx1">
                  <a:alpha val="8000"/>
                </a:schemeClr>
              </a:solidFill>
            </a:ln>
            <a:solidFill>
              <a:schemeClr val="dk1"/>
            </a:solidFill>
            <a:effectLst/>
            <a:latin typeface="+mn-lt"/>
            <a:ea typeface="+mn-ea"/>
            <a:cs typeface="+mn-cs"/>
          </a:endParaRPr>
        </a:p>
        <a:p>
          <a:r>
            <a:rPr lang="en-US" sz="1100" baseline="0">
              <a:ln>
                <a:solidFill>
                  <a:schemeClr val="tx1">
                    <a:alpha val="8000"/>
                  </a:schemeClr>
                </a:solidFill>
              </a:ln>
              <a:solidFill>
                <a:schemeClr val="dk1"/>
              </a:solidFill>
              <a:effectLst/>
              <a:latin typeface="+mn-lt"/>
              <a:ea typeface="+mn-ea"/>
              <a:cs typeface="+mn-cs"/>
            </a:rPr>
            <a:t>Why is this</a:t>
          </a:r>
        </a:p>
        <a:p>
          <a:r>
            <a:rPr lang="en-US" sz="1100" baseline="0">
              <a:ln>
                <a:solidFill>
                  <a:schemeClr val="tx1">
                    <a:alpha val="8000"/>
                  </a:schemeClr>
                </a:solidFill>
              </a:ln>
              <a:solidFill>
                <a:schemeClr val="dk1"/>
              </a:solidFill>
              <a:effectLst/>
              <a:latin typeface="+mn-lt"/>
              <a:ea typeface="+mn-ea"/>
              <a:cs typeface="+mn-cs"/>
            </a:rPr>
            <a:t>method useful?</a:t>
          </a:r>
        </a:p>
      </xdr:txBody>
    </xdr:sp>
    <xdr:clientData/>
  </xdr:twoCellAnchor>
  <mc:AlternateContent xmlns:mc="http://schemas.openxmlformats.org/markup-compatibility/2006">
    <mc:Choice xmlns:a14="http://schemas.microsoft.com/office/drawing/2010/main" Requires="a14">
      <xdr:twoCellAnchor editAs="oneCell">
        <xdr:from>
          <xdr:col>7</xdr:col>
          <xdr:colOff>563880</xdr:colOff>
          <xdr:row>53</xdr:row>
          <xdr:rowOff>152400</xdr:rowOff>
        </xdr:from>
        <xdr:to>
          <xdr:col>12</xdr:col>
          <xdr:colOff>525780</xdr:colOff>
          <xdr:row>59</xdr:row>
          <xdr:rowOff>99060</xdr:rowOff>
        </xdr:to>
        <xdr:sp macro="" textlink="">
          <xdr:nvSpPr>
            <xdr:cNvPr id="18434" name="TextBox1" descr="test"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47</xdr:row>
          <xdr:rowOff>99060</xdr:rowOff>
        </xdr:from>
        <xdr:to>
          <xdr:col>12</xdr:col>
          <xdr:colOff>541020</xdr:colOff>
          <xdr:row>52</xdr:row>
          <xdr:rowOff>160020</xdr:rowOff>
        </xdr:to>
        <xdr:sp macro="" textlink="">
          <xdr:nvSpPr>
            <xdr:cNvPr id="18435" name="TextBox2" descr="test"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4</xdr:col>
      <xdr:colOff>224118</xdr:colOff>
      <xdr:row>19</xdr:row>
      <xdr:rowOff>8964</xdr:rowOff>
    </xdr:from>
    <xdr:to>
      <xdr:col>7</xdr:col>
      <xdr:colOff>412377</xdr:colOff>
      <xdr:row>22</xdr:row>
      <xdr:rowOff>98610</xdr:rowOff>
    </xdr:to>
    <xdr:sp macro="" textlink="">
      <xdr:nvSpPr>
        <xdr:cNvPr id="11" name="TextBox 10">
          <a:extLst>
            <a:ext uri="{FF2B5EF4-FFF2-40B4-BE49-F238E27FC236}">
              <a16:creationId xmlns:a16="http://schemas.microsoft.com/office/drawing/2014/main" id="{00000000-0008-0000-0500-00000B000000}"/>
            </a:ext>
            <a:ext uri="{C183D7F6-B498-43B3-948B-1728B52AA6E4}">
              <adec:decorative xmlns:adec="http://schemas.microsoft.com/office/drawing/2017/decorative" val="1"/>
            </a:ext>
          </a:extLst>
        </xdr:cNvPr>
        <xdr:cNvSpPr txBox="1"/>
      </xdr:nvSpPr>
      <xdr:spPr>
        <a:xfrm>
          <a:off x="2895600" y="3809999"/>
          <a:ext cx="2017059" cy="627529"/>
        </a:xfrm>
        <a:prstGeom prst="round1Rect">
          <a:avLst/>
        </a:prstGeom>
        <a:solidFill>
          <a:srgbClr val="FFFCD5"/>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endParaRPr lang="en-US" sz="1100" b="0" i="0" u="none" strike="noStrike" baseline="0">
            <a:ln>
              <a:solidFill>
                <a:schemeClr val="tx1">
                  <a:alpha val="10000"/>
                </a:schemeClr>
              </a:solidFill>
            </a:ln>
            <a:solidFill>
              <a:srgbClr val="000000"/>
            </a:solidFill>
            <a:latin typeface="Calibri"/>
            <a:cs typeface="Calibri"/>
          </a:endParaRPr>
        </a:p>
        <a:p>
          <a:pPr algn="ctr"/>
          <a:endParaRPr lang="en-US" sz="1100" b="0" i="0" u="none" strike="noStrike" baseline="0">
            <a:ln>
              <a:solidFill>
                <a:schemeClr val="tx1">
                  <a:alpha val="10000"/>
                </a:schemeClr>
              </a:solidFill>
            </a:ln>
            <a:solidFill>
              <a:srgbClr val="000000"/>
            </a:solidFill>
            <a:latin typeface="Calibri"/>
            <a:cs typeface="Calibri"/>
          </a:endParaRPr>
        </a:p>
      </xdr:txBody>
    </xdr:sp>
    <xdr:clientData/>
  </xdr:twoCellAnchor>
  <xdr:twoCellAnchor>
    <xdr:from>
      <xdr:col>7</xdr:col>
      <xdr:colOff>546847</xdr:colOff>
      <xdr:row>18</xdr:row>
      <xdr:rowOff>179293</xdr:rowOff>
    </xdr:from>
    <xdr:to>
      <xdr:col>11</xdr:col>
      <xdr:colOff>125506</xdr:colOff>
      <xdr:row>22</xdr:row>
      <xdr:rowOff>89645</xdr:rowOff>
    </xdr:to>
    <xdr:sp macro="" textlink="">
      <xdr:nvSpPr>
        <xdr:cNvPr id="12" name="TextBox 11">
          <a:extLst>
            <a:ext uri="{FF2B5EF4-FFF2-40B4-BE49-F238E27FC236}">
              <a16:creationId xmlns:a16="http://schemas.microsoft.com/office/drawing/2014/main" id="{00000000-0008-0000-0500-00000C000000}"/>
            </a:ext>
            <a:ext uri="{C183D7F6-B498-43B3-948B-1728B52AA6E4}">
              <adec:decorative xmlns:adec="http://schemas.microsoft.com/office/drawing/2017/decorative" val="1"/>
            </a:ext>
          </a:extLst>
        </xdr:cNvPr>
        <xdr:cNvSpPr txBox="1"/>
      </xdr:nvSpPr>
      <xdr:spPr>
        <a:xfrm>
          <a:off x="5047129" y="3801034"/>
          <a:ext cx="2017059" cy="627529"/>
        </a:xfrm>
        <a:prstGeom prst="round1Rect">
          <a:avLst/>
        </a:prstGeom>
        <a:solidFill>
          <a:srgbClr val="FFFCD5"/>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endParaRPr lang="en-US" sz="1100" b="0" i="0" u="none" strike="noStrike" baseline="0">
            <a:ln>
              <a:solidFill>
                <a:schemeClr val="tx1">
                  <a:alpha val="10000"/>
                </a:schemeClr>
              </a:solidFill>
            </a:ln>
            <a:solidFill>
              <a:srgbClr val="000000"/>
            </a:solidFill>
            <a:latin typeface="Calibri"/>
            <a:cs typeface="Calibri"/>
          </a:endParaRPr>
        </a:p>
        <a:p>
          <a:pPr algn="ctr"/>
          <a:endParaRPr lang="en-US" sz="1100" b="0" i="0" u="none" strike="noStrike" baseline="0">
            <a:ln>
              <a:solidFill>
                <a:schemeClr val="tx1">
                  <a:alpha val="10000"/>
                </a:schemeClr>
              </a:solidFill>
            </a:ln>
            <a:solidFill>
              <a:srgbClr val="000000"/>
            </a:solidFill>
            <a:latin typeface="Calibri"/>
            <a:cs typeface="Calibri"/>
          </a:endParaRPr>
        </a:p>
      </xdr:txBody>
    </xdr:sp>
    <xdr:clientData/>
  </xdr:twoCellAnchor>
  <xdr:twoCellAnchor>
    <xdr:from>
      <xdr:col>11</xdr:col>
      <xdr:colOff>277905</xdr:colOff>
      <xdr:row>19</xdr:row>
      <xdr:rowOff>8963</xdr:rowOff>
    </xdr:from>
    <xdr:to>
      <xdr:col>14</xdr:col>
      <xdr:colOff>466164</xdr:colOff>
      <xdr:row>22</xdr:row>
      <xdr:rowOff>98609</xdr:rowOff>
    </xdr:to>
    <xdr:sp macro="" textlink="">
      <xdr:nvSpPr>
        <xdr:cNvPr id="13" name="TextBox 12">
          <a:extLst>
            <a:ext uri="{FF2B5EF4-FFF2-40B4-BE49-F238E27FC236}">
              <a16:creationId xmlns:a16="http://schemas.microsoft.com/office/drawing/2014/main" id="{00000000-0008-0000-0500-00000D000000}"/>
            </a:ext>
            <a:ext uri="{C183D7F6-B498-43B3-948B-1728B52AA6E4}">
              <adec:decorative xmlns:adec="http://schemas.microsoft.com/office/drawing/2017/decorative" val="1"/>
            </a:ext>
          </a:extLst>
        </xdr:cNvPr>
        <xdr:cNvSpPr txBox="1"/>
      </xdr:nvSpPr>
      <xdr:spPr>
        <a:xfrm>
          <a:off x="7216587" y="3809998"/>
          <a:ext cx="2017059" cy="627529"/>
        </a:xfrm>
        <a:prstGeom prst="round1Rect">
          <a:avLst/>
        </a:prstGeom>
        <a:solidFill>
          <a:srgbClr val="FFFCD5"/>
        </a:solidFill>
        <a:ln/>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pPr algn="ctr"/>
          <a:endParaRPr lang="en-US" sz="1100" b="0" i="0" u="none" strike="noStrike" baseline="0">
            <a:ln>
              <a:solidFill>
                <a:schemeClr val="tx1">
                  <a:alpha val="10000"/>
                </a:schemeClr>
              </a:solidFill>
            </a:ln>
            <a:solidFill>
              <a:srgbClr val="000000"/>
            </a:solidFill>
            <a:latin typeface="Calibri"/>
            <a:cs typeface="Calibri"/>
          </a:endParaRPr>
        </a:p>
        <a:p>
          <a:pPr algn="ctr"/>
          <a:endParaRPr lang="en-US" sz="1100" b="0" i="0" u="none" strike="noStrike" baseline="0">
            <a:ln>
              <a:solidFill>
                <a:schemeClr val="tx1">
                  <a:alpha val="10000"/>
                </a:schemeClr>
              </a:solidFill>
            </a:ln>
            <a:solidFill>
              <a:srgbClr val="000000"/>
            </a:solidFill>
            <a:latin typeface="Calibri"/>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4</xdr:col>
          <xdr:colOff>464820</xdr:colOff>
          <xdr:row>22</xdr:row>
          <xdr:rowOff>121920</xdr:rowOff>
        </xdr:from>
        <xdr:to>
          <xdr:col>14</xdr:col>
          <xdr:colOff>304800</xdr:colOff>
          <xdr:row>39</xdr:row>
          <xdr:rowOff>30480</xdr:rowOff>
        </xdr:to>
        <xdr:sp macro="" textlink="">
          <xdr:nvSpPr>
            <xdr:cNvPr id="18453" name="TextBox5" descr="This box contains the barrier-influences and the domain of learning which you've concluded to be compromised by the barrier you've selected above" hidden="1">
              <a:extLst>
                <a:ext uri="{63B3BB69-23CF-44E3-9099-C40C66FF867C}">
                  <a14:compatExt spid="_x0000_s18453"/>
                </a:ext>
                <a:ext uri="{FF2B5EF4-FFF2-40B4-BE49-F238E27FC236}">
                  <a16:creationId xmlns:a16="http://schemas.microsoft.com/office/drawing/2014/main" id="{00000000-0008-0000-0500-000015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65</xdr:col>
      <xdr:colOff>304883</xdr:colOff>
      <xdr:row>348</xdr:row>
      <xdr:rowOff>164567</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0"/>
          <a:extLst>
            <a:ext uri="{28A0092B-C50C-407E-A947-70E740481C1C}">
              <a14:useLocalDpi xmlns:a14="http://schemas.microsoft.com/office/drawing/2010/main" val="0"/>
            </a:ext>
          </a:extLst>
        </a:blip>
        <a:stretch>
          <a:fillRect/>
        </a:stretch>
      </xdr:blipFill>
      <xdr:spPr>
        <a:xfrm>
          <a:off x="0" y="0"/>
          <a:ext cx="27972410" cy="636322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mc:AlternateContent xmlns:mc="http://schemas.openxmlformats.org/markup-compatibility/2006">
    <mc:Choice xmlns:a14="http://schemas.microsoft.com/office/drawing/2010/main" Requires="a14">
      <xdr:twoCellAnchor>
        <xdr:from>
          <xdr:col>9</xdr:col>
          <xdr:colOff>381000</xdr:colOff>
          <xdr:row>45</xdr:row>
          <xdr:rowOff>7620</xdr:rowOff>
        </xdr:from>
        <xdr:to>
          <xdr:col>12</xdr:col>
          <xdr:colOff>541020</xdr:colOff>
          <xdr:row>46</xdr:row>
          <xdr:rowOff>99060</xdr:rowOff>
        </xdr:to>
        <xdr:sp macro="" textlink="">
          <xdr:nvSpPr>
            <xdr:cNvPr id="18433" name="ComboBox1" descr="select an assessment activity to see its description and strength, using this pulldown menu"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350520</xdr:colOff>
          <xdr:row>45</xdr:row>
          <xdr:rowOff>15240</xdr:rowOff>
        </xdr:from>
        <xdr:to>
          <xdr:col>9</xdr:col>
          <xdr:colOff>68580</xdr:colOff>
          <xdr:row>46</xdr:row>
          <xdr:rowOff>91440</xdr:rowOff>
        </xdr:to>
        <xdr:sp macro="" textlink="">
          <xdr:nvSpPr>
            <xdr:cNvPr id="18437" name="TextBox3" descr="Type your search term in this box"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60</xdr:row>
          <xdr:rowOff>76200</xdr:rowOff>
        </xdr:from>
        <xdr:to>
          <xdr:col>12</xdr:col>
          <xdr:colOff>327660</xdr:colOff>
          <xdr:row>69</xdr:row>
          <xdr:rowOff>60960</xdr:rowOff>
        </xdr:to>
        <xdr:sp macro="" textlink="">
          <xdr:nvSpPr>
            <xdr:cNvPr id="18438" name="TextBox4" descr="Type your final notes in this box"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19</xdr:row>
          <xdr:rowOff>60960</xdr:rowOff>
        </xdr:from>
        <xdr:to>
          <xdr:col>7</xdr:col>
          <xdr:colOff>365760</xdr:colOff>
          <xdr:row>22</xdr:row>
          <xdr:rowOff>45720</xdr:rowOff>
        </xdr:to>
        <xdr:sp macro="" textlink="">
          <xdr:nvSpPr>
            <xdr:cNvPr id="18449" name="OptionButton1" descr="select this button to see this barrier, the domain of learning it impacts, and the influences that may be causing this barrier. " hidden="1">
              <a:extLst>
                <a:ext uri="{63B3BB69-23CF-44E3-9099-C40C66FF867C}">
                  <a14:compatExt spid="_x0000_s18449"/>
                </a:ext>
                <a:ext uri="{FF2B5EF4-FFF2-40B4-BE49-F238E27FC236}">
                  <a16:creationId xmlns:a16="http://schemas.microsoft.com/office/drawing/2014/main" id="{00000000-0008-0000-05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594360</xdr:colOff>
          <xdr:row>19</xdr:row>
          <xdr:rowOff>60960</xdr:rowOff>
        </xdr:from>
        <xdr:to>
          <xdr:col>11</xdr:col>
          <xdr:colOff>60960</xdr:colOff>
          <xdr:row>22</xdr:row>
          <xdr:rowOff>45720</xdr:rowOff>
        </xdr:to>
        <xdr:sp macro="" textlink="">
          <xdr:nvSpPr>
            <xdr:cNvPr id="18450" name="OptionButton2" descr="select this button to see this barrier, the domain of learning it impacts, and the influences that may be causing this barrier. " hidden="1">
              <a:extLst>
                <a:ext uri="{63B3BB69-23CF-44E3-9099-C40C66FF867C}">
                  <a14:compatExt spid="_x0000_s18450"/>
                </a:ext>
                <a:ext uri="{FF2B5EF4-FFF2-40B4-BE49-F238E27FC236}">
                  <a16:creationId xmlns:a16="http://schemas.microsoft.com/office/drawing/2014/main" id="{00000000-0008-0000-0500-00001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365760</xdr:colOff>
          <xdr:row>19</xdr:row>
          <xdr:rowOff>60960</xdr:rowOff>
        </xdr:from>
        <xdr:to>
          <xdr:col>14</xdr:col>
          <xdr:colOff>441960</xdr:colOff>
          <xdr:row>22</xdr:row>
          <xdr:rowOff>45720</xdr:rowOff>
        </xdr:to>
        <xdr:sp macro="" textlink="">
          <xdr:nvSpPr>
            <xdr:cNvPr id="18451" name="OptionButton3" descr="select this button to see this barrier, the domain of learning it impacts, and the influences that may be causing this barrier. " hidden="1">
              <a:extLst>
                <a:ext uri="{63B3BB69-23CF-44E3-9099-C40C66FF867C}">
                  <a14:compatExt spid="_x0000_s18451"/>
                </a:ext>
                <a:ext uri="{FF2B5EF4-FFF2-40B4-BE49-F238E27FC236}">
                  <a16:creationId xmlns:a16="http://schemas.microsoft.com/office/drawing/2014/main" id="{00000000-0008-0000-0500-00001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548640</xdr:colOff>
          <xdr:row>2</xdr:row>
          <xdr:rowOff>91440</xdr:rowOff>
        </xdr:from>
        <xdr:to>
          <xdr:col>19</xdr:col>
          <xdr:colOff>556260</xdr:colOff>
          <xdr:row>4</xdr:row>
          <xdr:rowOff>60960</xdr:rowOff>
        </xdr:to>
        <xdr:sp macro="" textlink="">
          <xdr:nvSpPr>
            <xdr:cNvPr id="9218" name="ListBox1"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259080</xdr:colOff>
          <xdr:row>110</xdr:row>
          <xdr:rowOff>0</xdr:rowOff>
        </xdr:from>
        <xdr:to>
          <xdr:col>17</xdr:col>
          <xdr:colOff>289560</xdr:colOff>
          <xdr:row>114</xdr:row>
          <xdr:rowOff>45720</xdr:rowOff>
        </xdr:to>
        <xdr:sp macro="" textlink="">
          <xdr:nvSpPr>
            <xdr:cNvPr id="9220" name="ComboBox1" hidden="1">
              <a:extLst>
                <a:ext uri="{63B3BB69-23CF-44E3-9099-C40C66FF867C}">
                  <a14:compatExt spid="_x0000_s9220"/>
                </a:ext>
                <a:ext uri="{FF2B5EF4-FFF2-40B4-BE49-F238E27FC236}">
                  <a16:creationId xmlns:a16="http://schemas.microsoft.com/office/drawing/2014/main" id="{00000000-0008-0000-06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60960</xdr:colOff>
          <xdr:row>194</xdr:row>
          <xdr:rowOff>91440</xdr:rowOff>
        </xdr:from>
        <xdr:to>
          <xdr:col>30</xdr:col>
          <xdr:colOff>0</xdr:colOff>
          <xdr:row>196</xdr:row>
          <xdr:rowOff>60960</xdr:rowOff>
        </xdr:to>
        <xdr:sp macro="" textlink="">
          <xdr:nvSpPr>
            <xdr:cNvPr id="9221" name="ComboBox2" hidden="1">
              <a:extLst>
                <a:ext uri="{63B3BB69-23CF-44E3-9099-C40C66FF867C}">
                  <a14:compatExt spid="_x0000_s9221"/>
                </a:ext>
                <a:ext uri="{FF2B5EF4-FFF2-40B4-BE49-F238E27FC236}">
                  <a16:creationId xmlns:a16="http://schemas.microsoft.com/office/drawing/2014/main" id="{00000000-0008-0000-06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xdr:colOff>
          <xdr:row>206</xdr:row>
          <xdr:rowOff>137160</xdr:rowOff>
        </xdr:from>
        <xdr:to>
          <xdr:col>31</xdr:col>
          <xdr:colOff>7620</xdr:colOff>
          <xdr:row>212</xdr:row>
          <xdr:rowOff>137160</xdr:rowOff>
        </xdr:to>
        <xdr:sp macro="" textlink="">
          <xdr:nvSpPr>
            <xdr:cNvPr id="9222" name="TextBox1" descr="test" hidden="1">
              <a:extLst>
                <a:ext uri="{63B3BB69-23CF-44E3-9099-C40C66FF867C}">
                  <a14:compatExt spid="_x0000_s9222"/>
                </a:ext>
                <a:ext uri="{FF2B5EF4-FFF2-40B4-BE49-F238E27FC236}">
                  <a16:creationId xmlns:a16="http://schemas.microsoft.com/office/drawing/2014/main" id="{00000000-0008-0000-06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53340</xdr:colOff>
          <xdr:row>198</xdr:row>
          <xdr:rowOff>60960</xdr:rowOff>
        </xdr:from>
        <xdr:to>
          <xdr:col>30</xdr:col>
          <xdr:colOff>601980</xdr:colOff>
          <xdr:row>204</xdr:row>
          <xdr:rowOff>60960</xdr:rowOff>
        </xdr:to>
        <xdr:sp macro="" textlink="">
          <xdr:nvSpPr>
            <xdr:cNvPr id="9223" name="TextBox2" descr="test" hidden="1">
              <a:extLst>
                <a:ext uri="{63B3BB69-23CF-44E3-9099-C40C66FF867C}">
                  <a14:compatExt spid="_x0000_s9223"/>
                </a:ext>
                <a:ext uri="{FF2B5EF4-FFF2-40B4-BE49-F238E27FC236}">
                  <a16:creationId xmlns:a16="http://schemas.microsoft.com/office/drawing/2014/main" id="{00000000-0008-0000-06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411480</xdr:colOff>
          <xdr:row>193</xdr:row>
          <xdr:rowOff>30480</xdr:rowOff>
        </xdr:from>
        <xdr:to>
          <xdr:col>7</xdr:col>
          <xdr:colOff>441960</xdr:colOff>
          <xdr:row>198</xdr:row>
          <xdr:rowOff>167640</xdr:rowOff>
        </xdr:to>
        <xdr:sp macro="" textlink="">
          <xdr:nvSpPr>
            <xdr:cNvPr id="9228" name="ListBox2" hidden="1">
              <a:extLst>
                <a:ext uri="{63B3BB69-23CF-44E3-9099-C40C66FF867C}">
                  <a14:compatExt spid="_x0000_s9228"/>
                </a:ext>
                <a:ext uri="{FF2B5EF4-FFF2-40B4-BE49-F238E27FC236}">
                  <a16:creationId xmlns:a16="http://schemas.microsoft.com/office/drawing/2014/main" id="{00000000-0008-0000-06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192</xdr:row>
          <xdr:rowOff>99060</xdr:rowOff>
        </xdr:from>
        <xdr:to>
          <xdr:col>11</xdr:col>
          <xdr:colOff>1203960</xdr:colOff>
          <xdr:row>200</xdr:row>
          <xdr:rowOff>22860</xdr:rowOff>
        </xdr:to>
        <xdr:sp macro="" textlink="">
          <xdr:nvSpPr>
            <xdr:cNvPr id="9229" name="TextBox3" hidden="1">
              <a:extLst>
                <a:ext uri="{63B3BB69-23CF-44E3-9099-C40C66FF867C}">
                  <a14:compatExt spid="_x0000_s9229"/>
                </a:ext>
                <a:ext uri="{FF2B5EF4-FFF2-40B4-BE49-F238E27FC236}">
                  <a16:creationId xmlns:a16="http://schemas.microsoft.com/office/drawing/2014/main" id="{00000000-0008-0000-0600-00000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464820</xdr:colOff>
          <xdr:row>195</xdr:row>
          <xdr:rowOff>167640</xdr:rowOff>
        </xdr:from>
        <xdr:to>
          <xdr:col>9</xdr:col>
          <xdr:colOff>60960</xdr:colOff>
          <xdr:row>197</xdr:row>
          <xdr:rowOff>68580</xdr:rowOff>
        </xdr:to>
        <xdr:sp macro="" textlink="">
          <xdr:nvSpPr>
            <xdr:cNvPr id="9230" name="TextBox4" hidden="1">
              <a:extLst>
                <a:ext uri="{63B3BB69-23CF-44E3-9099-C40C66FF867C}">
                  <a14:compatExt spid="_x0000_s9230"/>
                </a:ext>
                <a:ext uri="{FF2B5EF4-FFF2-40B4-BE49-F238E27FC236}">
                  <a16:creationId xmlns:a16="http://schemas.microsoft.com/office/drawing/2014/main" id="{00000000-0008-0000-06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365760</xdr:colOff>
          <xdr:row>203</xdr:row>
          <xdr:rowOff>45720</xdr:rowOff>
        </xdr:from>
        <xdr:to>
          <xdr:col>7</xdr:col>
          <xdr:colOff>411480</xdr:colOff>
          <xdr:row>208</xdr:row>
          <xdr:rowOff>45720</xdr:rowOff>
        </xdr:to>
        <xdr:sp macro="" textlink="">
          <xdr:nvSpPr>
            <xdr:cNvPr id="9231" name="ListBox3" hidden="1">
              <a:extLst>
                <a:ext uri="{63B3BB69-23CF-44E3-9099-C40C66FF867C}">
                  <a14:compatExt spid="_x0000_s9231"/>
                </a:ext>
                <a:ext uri="{FF2B5EF4-FFF2-40B4-BE49-F238E27FC236}">
                  <a16:creationId xmlns:a16="http://schemas.microsoft.com/office/drawing/2014/main" id="{00000000-0008-0000-0600-00000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373380</xdr:colOff>
          <xdr:row>201</xdr:row>
          <xdr:rowOff>175260</xdr:rowOff>
        </xdr:from>
        <xdr:to>
          <xdr:col>11</xdr:col>
          <xdr:colOff>1203960</xdr:colOff>
          <xdr:row>209</xdr:row>
          <xdr:rowOff>99060</xdr:rowOff>
        </xdr:to>
        <xdr:sp macro="" textlink="">
          <xdr:nvSpPr>
            <xdr:cNvPr id="9232" name="TextBox5" hidden="1">
              <a:extLst>
                <a:ext uri="{63B3BB69-23CF-44E3-9099-C40C66FF867C}">
                  <a14:compatExt spid="_x0000_s9232"/>
                </a:ext>
                <a:ext uri="{FF2B5EF4-FFF2-40B4-BE49-F238E27FC236}">
                  <a16:creationId xmlns:a16="http://schemas.microsoft.com/office/drawing/2014/main" id="{00000000-0008-0000-0600-00001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472440</xdr:colOff>
          <xdr:row>205</xdr:row>
          <xdr:rowOff>60960</xdr:rowOff>
        </xdr:from>
        <xdr:to>
          <xdr:col>9</xdr:col>
          <xdr:colOff>76200</xdr:colOff>
          <xdr:row>206</xdr:row>
          <xdr:rowOff>144780</xdr:rowOff>
        </xdr:to>
        <xdr:sp macro="" textlink="">
          <xdr:nvSpPr>
            <xdr:cNvPr id="9233" name="TextBox6" hidden="1">
              <a:extLst>
                <a:ext uri="{63B3BB69-23CF-44E3-9099-C40C66FF867C}">
                  <a14:compatExt spid="_x0000_s9233"/>
                </a:ext>
                <a:ext uri="{FF2B5EF4-FFF2-40B4-BE49-F238E27FC236}">
                  <a16:creationId xmlns:a16="http://schemas.microsoft.com/office/drawing/2014/main" id="{00000000-0008-0000-0600-00001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350520</xdr:colOff>
          <xdr:row>213</xdr:row>
          <xdr:rowOff>83820</xdr:rowOff>
        </xdr:from>
        <xdr:to>
          <xdr:col>7</xdr:col>
          <xdr:colOff>403860</xdr:colOff>
          <xdr:row>218</xdr:row>
          <xdr:rowOff>160020</xdr:rowOff>
        </xdr:to>
        <xdr:sp macro="" textlink="">
          <xdr:nvSpPr>
            <xdr:cNvPr id="9234" name="ListBox4" hidden="1">
              <a:extLst>
                <a:ext uri="{63B3BB69-23CF-44E3-9099-C40C66FF867C}">
                  <a14:compatExt spid="_x0000_s9234"/>
                </a:ext>
                <a:ext uri="{FF2B5EF4-FFF2-40B4-BE49-F238E27FC236}">
                  <a16:creationId xmlns:a16="http://schemas.microsoft.com/office/drawing/2014/main" id="{00000000-0008-0000-0600-00001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212</xdr:row>
          <xdr:rowOff>7620</xdr:rowOff>
        </xdr:from>
        <xdr:to>
          <xdr:col>11</xdr:col>
          <xdr:colOff>1226820</xdr:colOff>
          <xdr:row>219</xdr:row>
          <xdr:rowOff>114300</xdr:rowOff>
        </xdr:to>
        <xdr:sp macro="" textlink="">
          <xdr:nvSpPr>
            <xdr:cNvPr id="9235" name="TextBox7"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215</xdr:row>
          <xdr:rowOff>76200</xdr:rowOff>
        </xdr:from>
        <xdr:to>
          <xdr:col>9</xdr:col>
          <xdr:colOff>198120</xdr:colOff>
          <xdr:row>216</xdr:row>
          <xdr:rowOff>160020</xdr:rowOff>
        </xdr:to>
        <xdr:sp macro="" textlink="">
          <xdr:nvSpPr>
            <xdr:cNvPr id="9236" name="TextBox8" hidden="1">
              <a:extLst>
                <a:ext uri="{63B3BB69-23CF-44E3-9099-C40C66FF867C}">
                  <a14:compatExt spid="_x0000_s9236"/>
                </a:ext>
                <a:ext uri="{FF2B5EF4-FFF2-40B4-BE49-F238E27FC236}">
                  <a16:creationId xmlns:a16="http://schemas.microsoft.com/office/drawing/2014/main" id="{00000000-0008-0000-0600-00001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1196340</xdr:colOff>
          <xdr:row>194</xdr:row>
          <xdr:rowOff>83820</xdr:rowOff>
        </xdr:from>
        <xdr:to>
          <xdr:col>13</xdr:col>
          <xdr:colOff>7620</xdr:colOff>
          <xdr:row>198</xdr:row>
          <xdr:rowOff>30480</xdr:rowOff>
        </xdr:to>
        <xdr:sp macro="" textlink="">
          <xdr:nvSpPr>
            <xdr:cNvPr id="9241" name="ToggleButton1" hidden="1">
              <a:extLst>
                <a:ext uri="{63B3BB69-23CF-44E3-9099-C40C66FF867C}">
                  <a14:compatExt spid="_x0000_s9241"/>
                </a:ext>
                <a:ext uri="{FF2B5EF4-FFF2-40B4-BE49-F238E27FC236}">
                  <a16:creationId xmlns:a16="http://schemas.microsoft.com/office/drawing/2014/main" id="{00000000-0008-0000-0600-00001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1158240</xdr:colOff>
          <xdr:row>203</xdr:row>
          <xdr:rowOff>144780</xdr:rowOff>
        </xdr:from>
        <xdr:to>
          <xdr:col>12</xdr:col>
          <xdr:colOff>579120</xdr:colOff>
          <xdr:row>207</xdr:row>
          <xdr:rowOff>76200</xdr:rowOff>
        </xdr:to>
        <xdr:sp macro="" textlink="">
          <xdr:nvSpPr>
            <xdr:cNvPr id="9242" name="ToggleButton2" hidden="1">
              <a:extLst>
                <a:ext uri="{63B3BB69-23CF-44E3-9099-C40C66FF867C}">
                  <a14:compatExt spid="_x0000_s9242"/>
                </a:ext>
                <a:ext uri="{FF2B5EF4-FFF2-40B4-BE49-F238E27FC236}">
                  <a16:creationId xmlns:a16="http://schemas.microsoft.com/office/drawing/2014/main" id="{00000000-0008-0000-06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1219200</xdr:colOff>
          <xdr:row>214</xdr:row>
          <xdr:rowOff>45720</xdr:rowOff>
        </xdr:from>
        <xdr:to>
          <xdr:col>13</xdr:col>
          <xdr:colOff>38100</xdr:colOff>
          <xdr:row>217</xdr:row>
          <xdr:rowOff>160020</xdr:rowOff>
        </xdr:to>
        <xdr:sp macro="" textlink="">
          <xdr:nvSpPr>
            <xdr:cNvPr id="9243" name="ToggleButton3" hidden="1">
              <a:extLst>
                <a:ext uri="{63B3BB69-23CF-44E3-9099-C40C66FF867C}">
                  <a14:compatExt spid="_x0000_s9243"/>
                </a:ext>
                <a:ext uri="{FF2B5EF4-FFF2-40B4-BE49-F238E27FC236}">
                  <a16:creationId xmlns:a16="http://schemas.microsoft.com/office/drawing/2014/main" id="{00000000-0008-0000-0600-00001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192</xdr:row>
          <xdr:rowOff>99060</xdr:rowOff>
        </xdr:from>
        <xdr:to>
          <xdr:col>14</xdr:col>
          <xdr:colOff>640080</xdr:colOff>
          <xdr:row>200</xdr:row>
          <xdr:rowOff>22860</xdr:rowOff>
        </xdr:to>
        <xdr:sp macro="" textlink="">
          <xdr:nvSpPr>
            <xdr:cNvPr id="9245" name="ListBox8" hidden="1">
              <a:extLst>
                <a:ext uri="{63B3BB69-23CF-44E3-9099-C40C66FF867C}">
                  <a14:compatExt spid="_x0000_s9245"/>
                </a:ext>
                <a:ext uri="{FF2B5EF4-FFF2-40B4-BE49-F238E27FC236}">
                  <a16:creationId xmlns:a16="http://schemas.microsoft.com/office/drawing/2014/main" id="{00000000-0008-0000-0600-00001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579120</xdr:colOff>
          <xdr:row>201</xdr:row>
          <xdr:rowOff>175260</xdr:rowOff>
        </xdr:from>
        <xdr:to>
          <xdr:col>14</xdr:col>
          <xdr:colOff>617220</xdr:colOff>
          <xdr:row>209</xdr:row>
          <xdr:rowOff>68580</xdr:rowOff>
        </xdr:to>
        <xdr:sp macro="" textlink="">
          <xdr:nvSpPr>
            <xdr:cNvPr id="9246" name="ListBox5" hidden="1">
              <a:extLst>
                <a:ext uri="{63B3BB69-23CF-44E3-9099-C40C66FF867C}">
                  <a14:compatExt spid="_x0000_s9246"/>
                </a:ext>
                <a:ext uri="{FF2B5EF4-FFF2-40B4-BE49-F238E27FC236}">
                  <a16:creationId xmlns:a16="http://schemas.microsoft.com/office/drawing/2014/main" id="{00000000-0008-0000-0600-00001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30480</xdr:colOff>
          <xdr:row>211</xdr:row>
          <xdr:rowOff>182880</xdr:rowOff>
        </xdr:from>
        <xdr:to>
          <xdr:col>14</xdr:col>
          <xdr:colOff>678180</xdr:colOff>
          <xdr:row>219</xdr:row>
          <xdr:rowOff>76200</xdr:rowOff>
        </xdr:to>
        <xdr:sp macro="" textlink="">
          <xdr:nvSpPr>
            <xdr:cNvPr id="9247" name="ListBox6" hidden="1">
              <a:extLst>
                <a:ext uri="{63B3BB69-23CF-44E3-9099-C40C66FF867C}">
                  <a14:compatExt spid="_x0000_s9247"/>
                </a:ext>
                <a:ext uri="{FF2B5EF4-FFF2-40B4-BE49-F238E27FC236}">
                  <a16:creationId xmlns:a16="http://schemas.microsoft.com/office/drawing/2014/main" id="{00000000-0008-0000-0600-00001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91440</xdr:colOff>
          <xdr:row>195</xdr:row>
          <xdr:rowOff>160020</xdr:rowOff>
        </xdr:from>
        <xdr:to>
          <xdr:col>17</xdr:col>
          <xdr:colOff>297180</xdr:colOff>
          <xdr:row>198</xdr:row>
          <xdr:rowOff>83820</xdr:rowOff>
        </xdr:to>
        <xdr:sp macro="" textlink="">
          <xdr:nvSpPr>
            <xdr:cNvPr id="9251" name="ToggleButton4" hidden="1">
              <a:extLst>
                <a:ext uri="{63B3BB69-23CF-44E3-9099-C40C66FF867C}">
                  <a14:compatExt spid="_x0000_s9251"/>
                </a:ext>
                <a:ext uri="{FF2B5EF4-FFF2-40B4-BE49-F238E27FC236}">
                  <a16:creationId xmlns:a16="http://schemas.microsoft.com/office/drawing/2014/main" id="{00000000-0008-0000-0600-00002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91440</xdr:colOff>
          <xdr:row>202</xdr:row>
          <xdr:rowOff>160020</xdr:rowOff>
        </xdr:from>
        <xdr:to>
          <xdr:col>17</xdr:col>
          <xdr:colOff>304800</xdr:colOff>
          <xdr:row>205</xdr:row>
          <xdr:rowOff>76200</xdr:rowOff>
        </xdr:to>
        <xdr:sp macro="" textlink="">
          <xdr:nvSpPr>
            <xdr:cNvPr id="9252" name="ToggleButton5" hidden="1">
              <a:extLst>
                <a:ext uri="{63B3BB69-23CF-44E3-9099-C40C66FF867C}">
                  <a14:compatExt spid="_x0000_s9252"/>
                </a:ext>
                <a:ext uri="{FF2B5EF4-FFF2-40B4-BE49-F238E27FC236}">
                  <a16:creationId xmlns:a16="http://schemas.microsoft.com/office/drawing/2014/main" id="{00000000-0008-0000-0600-00002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91440</xdr:colOff>
          <xdr:row>212</xdr:row>
          <xdr:rowOff>160020</xdr:rowOff>
        </xdr:from>
        <xdr:to>
          <xdr:col>17</xdr:col>
          <xdr:colOff>304800</xdr:colOff>
          <xdr:row>215</xdr:row>
          <xdr:rowOff>76200</xdr:rowOff>
        </xdr:to>
        <xdr:sp macro="" textlink="">
          <xdr:nvSpPr>
            <xdr:cNvPr id="9253" name="ToggleButton6" hidden="1">
              <a:extLst>
                <a:ext uri="{63B3BB69-23CF-44E3-9099-C40C66FF867C}">
                  <a14:compatExt spid="_x0000_s9253"/>
                </a:ext>
                <a:ext uri="{FF2B5EF4-FFF2-40B4-BE49-F238E27FC236}">
                  <a16:creationId xmlns:a16="http://schemas.microsoft.com/office/drawing/2014/main" id="{00000000-0008-0000-0600-00002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464820</xdr:colOff>
          <xdr:row>202</xdr:row>
          <xdr:rowOff>30480</xdr:rowOff>
        </xdr:from>
        <xdr:to>
          <xdr:col>20</xdr:col>
          <xdr:colOff>960120</xdr:colOff>
          <xdr:row>205</xdr:row>
          <xdr:rowOff>53340</xdr:rowOff>
        </xdr:to>
        <xdr:sp macro="" textlink="">
          <xdr:nvSpPr>
            <xdr:cNvPr id="9254" name="ListBox7" hidden="1">
              <a:extLst>
                <a:ext uri="{63B3BB69-23CF-44E3-9099-C40C66FF867C}">
                  <a14:compatExt spid="_x0000_s9254"/>
                </a:ext>
                <a:ext uri="{FF2B5EF4-FFF2-40B4-BE49-F238E27FC236}">
                  <a16:creationId xmlns:a16="http://schemas.microsoft.com/office/drawing/2014/main" id="{00000000-0008-0000-06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183</xdr:row>
          <xdr:rowOff>76200</xdr:rowOff>
        </xdr:from>
        <xdr:to>
          <xdr:col>21</xdr:col>
          <xdr:colOff>815340</xdr:colOff>
          <xdr:row>186</xdr:row>
          <xdr:rowOff>30480</xdr:rowOff>
        </xdr:to>
        <xdr:sp macro="" textlink="">
          <xdr:nvSpPr>
            <xdr:cNvPr id="9255" name="ToggleButton7" hidden="1">
              <a:extLst>
                <a:ext uri="{63B3BB69-23CF-44E3-9099-C40C66FF867C}">
                  <a14:compatExt spid="_x0000_s9255"/>
                </a:ext>
                <a:ext uri="{FF2B5EF4-FFF2-40B4-BE49-F238E27FC236}">
                  <a16:creationId xmlns:a16="http://schemas.microsoft.com/office/drawing/2014/main" id="{00000000-0008-0000-0600-00002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762000</xdr:colOff>
          <xdr:row>183</xdr:row>
          <xdr:rowOff>76200</xdr:rowOff>
        </xdr:from>
        <xdr:to>
          <xdr:col>20</xdr:col>
          <xdr:colOff>1638300</xdr:colOff>
          <xdr:row>185</xdr:row>
          <xdr:rowOff>76200</xdr:rowOff>
        </xdr:to>
        <xdr:sp macro="" textlink="">
          <xdr:nvSpPr>
            <xdr:cNvPr id="9267" name="ToggleButton8" hidden="1">
              <a:extLst>
                <a:ext uri="{63B3BB69-23CF-44E3-9099-C40C66FF867C}">
                  <a14:compatExt spid="_x0000_s9267"/>
                </a:ext>
                <a:ext uri="{FF2B5EF4-FFF2-40B4-BE49-F238E27FC236}">
                  <a16:creationId xmlns:a16="http://schemas.microsoft.com/office/drawing/2014/main" id="{00000000-0008-0000-0600-00003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201</xdr:row>
          <xdr:rowOff>152400</xdr:rowOff>
        </xdr:from>
        <xdr:to>
          <xdr:col>21</xdr:col>
          <xdr:colOff>899160</xdr:colOff>
          <xdr:row>205</xdr:row>
          <xdr:rowOff>68580</xdr:rowOff>
        </xdr:to>
        <xdr:sp macro="" textlink="">
          <xdr:nvSpPr>
            <xdr:cNvPr id="9270" name="Button 54" hidden="1">
              <a:extLst>
                <a:ext uri="{63B3BB69-23CF-44E3-9099-C40C66FF867C}">
                  <a14:compatExt spid="_x0000_s9270"/>
                </a:ext>
                <a:ext uri="{FF2B5EF4-FFF2-40B4-BE49-F238E27FC236}">
                  <a16:creationId xmlns:a16="http://schemas.microsoft.com/office/drawing/2014/main" id="{00000000-0008-0000-0600-00003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alibri"/>
                  <a:cs typeface="Calibri"/>
                </a:rPr>
                <a:t>Search Assessment Methods!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1135380</xdr:colOff>
          <xdr:row>203</xdr:row>
          <xdr:rowOff>22860</xdr:rowOff>
        </xdr:from>
        <xdr:to>
          <xdr:col>20</xdr:col>
          <xdr:colOff>1737360</xdr:colOff>
          <xdr:row>204</xdr:row>
          <xdr:rowOff>60960</xdr:rowOff>
        </xdr:to>
        <xdr:sp macro="" textlink="">
          <xdr:nvSpPr>
            <xdr:cNvPr id="9271" name="Button 55" hidden="1">
              <a:extLst>
                <a:ext uri="{63B3BB69-23CF-44E3-9099-C40C66FF867C}">
                  <a14:compatExt spid="_x0000_s9271"/>
                </a:ext>
                <a:ext uri="{FF2B5EF4-FFF2-40B4-BE49-F238E27FC236}">
                  <a16:creationId xmlns:a16="http://schemas.microsoft.com/office/drawing/2014/main" id="{00000000-0008-0000-0600-000037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alibri"/>
                  <a:cs typeface="Calibri"/>
                </a:rPr>
                <a:t>Button 55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952500</xdr:colOff>
          <xdr:row>204</xdr:row>
          <xdr:rowOff>114300</xdr:rowOff>
        </xdr:from>
        <xdr:to>
          <xdr:col>22</xdr:col>
          <xdr:colOff>1828800</xdr:colOff>
          <xdr:row>207</xdr:row>
          <xdr:rowOff>60960</xdr:rowOff>
        </xdr:to>
        <xdr:sp macro="" textlink="">
          <xdr:nvSpPr>
            <xdr:cNvPr id="9272" name="TextBox9" hidden="1">
              <a:extLst>
                <a:ext uri="{63B3BB69-23CF-44E3-9099-C40C66FF867C}">
                  <a14:compatExt spid="_x0000_s9272"/>
                </a:ext>
                <a:ext uri="{FF2B5EF4-FFF2-40B4-BE49-F238E27FC236}">
                  <a16:creationId xmlns:a16="http://schemas.microsoft.com/office/drawing/2014/main" id="{00000000-0008-0000-0600-00003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883920</xdr:colOff>
          <xdr:row>171</xdr:row>
          <xdr:rowOff>106680</xdr:rowOff>
        </xdr:from>
        <xdr:to>
          <xdr:col>12</xdr:col>
          <xdr:colOff>259080</xdr:colOff>
          <xdr:row>174</xdr:row>
          <xdr:rowOff>45720</xdr:rowOff>
        </xdr:to>
        <xdr:sp macro="" textlink="">
          <xdr:nvSpPr>
            <xdr:cNvPr id="9273" name="TextBox10" hidden="1">
              <a:extLst>
                <a:ext uri="{63B3BB69-23CF-44E3-9099-C40C66FF867C}">
                  <a14:compatExt spid="_x0000_s9273"/>
                </a:ext>
                <a:ext uri="{FF2B5EF4-FFF2-40B4-BE49-F238E27FC236}">
                  <a16:creationId xmlns:a16="http://schemas.microsoft.com/office/drawing/2014/main" id="{00000000-0008-0000-0600-00003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172</xdr:row>
          <xdr:rowOff>30480</xdr:rowOff>
        </xdr:from>
        <xdr:to>
          <xdr:col>22</xdr:col>
          <xdr:colOff>22860</xdr:colOff>
          <xdr:row>177</xdr:row>
          <xdr:rowOff>22860</xdr:rowOff>
        </xdr:to>
        <xdr:sp macro="" textlink="">
          <xdr:nvSpPr>
            <xdr:cNvPr id="9275" name="TextBox11" hidden="1">
              <a:extLst>
                <a:ext uri="{63B3BB69-23CF-44E3-9099-C40C66FF867C}">
                  <a14:compatExt spid="_x0000_s9275"/>
                </a:ext>
                <a:ext uri="{FF2B5EF4-FFF2-40B4-BE49-F238E27FC236}">
                  <a16:creationId xmlns:a16="http://schemas.microsoft.com/office/drawing/2014/main" id="{00000000-0008-0000-0600-00003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259080</xdr:colOff>
          <xdr:row>170</xdr:row>
          <xdr:rowOff>167640</xdr:rowOff>
        </xdr:from>
        <xdr:to>
          <xdr:col>13</xdr:col>
          <xdr:colOff>563880</xdr:colOff>
          <xdr:row>174</xdr:row>
          <xdr:rowOff>152400</xdr:rowOff>
        </xdr:to>
        <xdr:sp macro="" textlink="">
          <xdr:nvSpPr>
            <xdr:cNvPr id="9276" name="Button 60" hidden="1">
              <a:extLst>
                <a:ext uri="{63B3BB69-23CF-44E3-9099-C40C66FF867C}">
                  <a14:compatExt spid="_x0000_s9276"/>
                </a:ext>
                <a:ext uri="{FF2B5EF4-FFF2-40B4-BE49-F238E27FC236}">
                  <a16:creationId xmlns:a16="http://schemas.microsoft.com/office/drawing/2014/main" id="{00000000-0008-0000-0600-00003C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Calibri"/>
                  <a:cs typeface="Calibri"/>
                </a:rPr>
                <a:t>Is this in Bloom's Taxonomy?</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167640</xdr:rowOff>
        </xdr:from>
        <xdr:to>
          <xdr:col>13</xdr:col>
          <xdr:colOff>7620</xdr:colOff>
          <xdr:row>13</xdr:row>
          <xdr:rowOff>99060</xdr:rowOff>
        </xdr:to>
        <xdr:sp macro="" textlink="">
          <xdr:nvSpPr>
            <xdr:cNvPr id="14337" name="ToggleButton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9</xdr:row>
          <xdr:rowOff>68580</xdr:rowOff>
        </xdr:from>
        <xdr:to>
          <xdr:col>7</xdr:col>
          <xdr:colOff>571500</xdr:colOff>
          <xdr:row>17</xdr:row>
          <xdr:rowOff>129540</xdr:rowOff>
        </xdr:to>
        <xdr:sp macro="" textlink="">
          <xdr:nvSpPr>
            <xdr:cNvPr id="14338" name="TextBox1"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9</xdr:col>
      <xdr:colOff>236220</xdr:colOff>
      <xdr:row>15</xdr:row>
      <xdr:rowOff>137160</xdr:rowOff>
    </xdr:from>
    <xdr:to>
      <xdr:col>16</xdr:col>
      <xdr:colOff>45720</xdr:colOff>
      <xdr:row>25</xdr:row>
      <xdr:rowOff>76200</xdr:rowOff>
    </xdr:to>
    <xdr:sp macro="" textlink="$H$2">
      <xdr:nvSpPr>
        <xdr:cNvPr id="2" name="TextBox 1">
          <a:extLst>
            <a:ext uri="{FF2B5EF4-FFF2-40B4-BE49-F238E27FC236}">
              <a16:creationId xmlns:a16="http://schemas.microsoft.com/office/drawing/2014/main" id="{00000000-0008-0000-0A00-000002000000}"/>
            </a:ext>
          </a:extLst>
        </xdr:cNvPr>
        <xdr:cNvSpPr txBox="1"/>
      </xdr:nvSpPr>
      <xdr:spPr>
        <a:xfrm>
          <a:off x="5722620" y="2880360"/>
          <a:ext cx="4076700" cy="1767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38DDEFC-8A0E-4B8B-B3E9-4B374254DFEC}" type="TxLink">
            <a:rPr lang="en-US" sz="1100" b="0" i="0" u="none" strike="noStrike">
              <a:solidFill>
                <a:srgbClr val="000000"/>
              </a:solidFill>
              <a:latin typeface="Calibri"/>
              <a:cs typeface="Calibri"/>
            </a:rPr>
            <a:pPr/>
            <a:t>This</a:t>
          </a:fld>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E13BCFF-DE9D-481C-AD75-B7BDAEC78668}"/>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ontrol" Target="../activeX/activeX5.xml"/><Relationship Id="rId18" Type="http://schemas.openxmlformats.org/officeDocument/2006/relationships/image" Target="../media/image7.emf"/><Relationship Id="rId26" Type="http://schemas.openxmlformats.org/officeDocument/2006/relationships/image" Target="../media/image11.emf"/><Relationship Id="rId3" Type="http://schemas.openxmlformats.org/officeDocument/2006/relationships/drawing" Target="../drawings/drawing1.xml"/><Relationship Id="rId21" Type="http://schemas.openxmlformats.org/officeDocument/2006/relationships/control" Target="../activeX/activeX9.xml"/><Relationship Id="rId34" Type="http://schemas.microsoft.com/office/2019/04/relationships/namedSheetView" Target="../namedSheetViews/namedSheetView1.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5" Type="http://schemas.openxmlformats.org/officeDocument/2006/relationships/control" Target="../activeX/activeX11.xml"/><Relationship Id="rId33" Type="http://schemas.openxmlformats.org/officeDocument/2006/relationships/image" Target="../media/image14.emf"/><Relationship Id="rId2" Type="http://schemas.openxmlformats.org/officeDocument/2006/relationships/printerSettings" Target="../printerSettings/printerSettings2.bin"/><Relationship Id="rId16" Type="http://schemas.openxmlformats.org/officeDocument/2006/relationships/image" Target="../media/image6.emf"/><Relationship Id="rId20" Type="http://schemas.openxmlformats.org/officeDocument/2006/relationships/image" Target="../media/image8.emf"/><Relationship Id="rId29" Type="http://schemas.openxmlformats.org/officeDocument/2006/relationships/control" Target="../activeX/activeX13.xml"/><Relationship Id="rId1" Type="http://schemas.openxmlformats.org/officeDocument/2006/relationships/printerSettings" Target="../printerSettings/printerSettings1.bin"/><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32" Type="http://schemas.openxmlformats.org/officeDocument/2006/relationships/control" Target="../activeX/activeX15.xml"/><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28" Type="http://schemas.openxmlformats.org/officeDocument/2006/relationships/image" Target="../media/image12.emf"/><Relationship Id="rId10" Type="http://schemas.openxmlformats.org/officeDocument/2006/relationships/image" Target="../media/image3.emf"/><Relationship Id="rId19" Type="http://schemas.openxmlformats.org/officeDocument/2006/relationships/control" Target="../activeX/activeX8.xml"/><Relationship Id="rId31" Type="http://schemas.openxmlformats.org/officeDocument/2006/relationships/control" Target="../activeX/activeX14.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 Id="rId27" Type="http://schemas.openxmlformats.org/officeDocument/2006/relationships/control" Target="../activeX/activeX12.xml"/><Relationship Id="rId30" Type="http://schemas.openxmlformats.org/officeDocument/2006/relationships/image" Target="../media/image13.emf"/><Relationship Id="rId8" Type="http://schemas.openxmlformats.org/officeDocument/2006/relationships/image" Target="../media/image2.emf"/></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56.emf"/><Relationship Id="rId3" Type="http://schemas.openxmlformats.org/officeDocument/2006/relationships/drawing" Target="../drawings/drawing7.xml"/><Relationship Id="rId7" Type="http://schemas.openxmlformats.org/officeDocument/2006/relationships/control" Target="../activeX/activeX16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image" Target="../media/image155.emf"/><Relationship Id="rId5" Type="http://schemas.openxmlformats.org/officeDocument/2006/relationships/control" Target="../activeX/activeX162.xml"/><Relationship Id="rId4"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26" Type="http://schemas.openxmlformats.org/officeDocument/2006/relationships/control" Target="../activeX/activeX27.xml"/><Relationship Id="rId21" Type="http://schemas.openxmlformats.org/officeDocument/2006/relationships/image" Target="../media/image23.emf"/><Relationship Id="rId42" Type="http://schemas.openxmlformats.org/officeDocument/2006/relationships/control" Target="../activeX/activeX35.xml"/><Relationship Id="rId47" Type="http://schemas.openxmlformats.org/officeDocument/2006/relationships/image" Target="../media/image36.emf"/><Relationship Id="rId63" Type="http://schemas.openxmlformats.org/officeDocument/2006/relationships/control" Target="../activeX/activeX48.xml"/><Relationship Id="rId68" Type="http://schemas.openxmlformats.org/officeDocument/2006/relationships/control" Target="../activeX/activeX51.xml"/><Relationship Id="rId16" Type="http://schemas.openxmlformats.org/officeDocument/2006/relationships/image" Target="../media/image21.emf"/><Relationship Id="rId11" Type="http://schemas.openxmlformats.org/officeDocument/2006/relationships/control" Target="../activeX/activeX19.xml"/><Relationship Id="rId24" Type="http://schemas.openxmlformats.org/officeDocument/2006/relationships/control" Target="../activeX/activeX26.xml"/><Relationship Id="rId32" Type="http://schemas.openxmlformats.org/officeDocument/2006/relationships/control" Target="../activeX/activeX30.xml"/><Relationship Id="rId37" Type="http://schemas.openxmlformats.org/officeDocument/2006/relationships/image" Target="../media/image31.emf"/><Relationship Id="rId40" Type="http://schemas.openxmlformats.org/officeDocument/2006/relationships/control" Target="../activeX/activeX34.xml"/><Relationship Id="rId45" Type="http://schemas.openxmlformats.org/officeDocument/2006/relationships/image" Target="../media/image35.emf"/><Relationship Id="rId53" Type="http://schemas.openxmlformats.org/officeDocument/2006/relationships/image" Target="../media/image39.emf"/><Relationship Id="rId58" Type="http://schemas.openxmlformats.org/officeDocument/2006/relationships/control" Target="../activeX/activeX43.xml"/><Relationship Id="rId66" Type="http://schemas.openxmlformats.org/officeDocument/2006/relationships/control" Target="../activeX/activeX50.xml"/><Relationship Id="rId74" Type="http://schemas.openxmlformats.org/officeDocument/2006/relationships/control" Target="../activeX/activeX54.xml"/><Relationship Id="rId5" Type="http://schemas.openxmlformats.org/officeDocument/2006/relationships/control" Target="../activeX/activeX16.xml"/><Relationship Id="rId61" Type="http://schemas.openxmlformats.org/officeDocument/2006/relationships/control" Target="../activeX/activeX46.xml"/><Relationship Id="rId19" Type="http://schemas.openxmlformats.org/officeDocument/2006/relationships/image" Target="../media/image22.emf"/><Relationship Id="rId14" Type="http://schemas.openxmlformats.org/officeDocument/2006/relationships/image" Target="../media/image20.emf"/><Relationship Id="rId22" Type="http://schemas.openxmlformats.org/officeDocument/2006/relationships/control" Target="../activeX/activeX25.xml"/><Relationship Id="rId27" Type="http://schemas.openxmlformats.org/officeDocument/2006/relationships/image" Target="../media/image26.emf"/><Relationship Id="rId30" Type="http://schemas.openxmlformats.org/officeDocument/2006/relationships/control" Target="../activeX/activeX29.xml"/><Relationship Id="rId35" Type="http://schemas.openxmlformats.org/officeDocument/2006/relationships/image" Target="../media/image30.emf"/><Relationship Id="rId43" Type="http://schemas.openxmlformats.org/officeDocument/2006/relationships/image" Target="../media/image34.emf"/><Relationship Id="rId48" Type="http://schemas.openxmlformats.org/officeDocument/2006/relationships/control" Target="../activeX/activeX38.xml"/><Relationship Id="rId56" Type="http://schemas.openxmlformats.org/officeDocument/2006/relationships/control" Target="../activeX/activeX42.xml"/><Relationship Id="rId64" Type="http://schemas.openxmlformats.org/officeDocument/2006/relationships/control" Target="../activeX/activeX49.xml"/><Relationship Id="rId69" Type="http://schemas.openxmlformats.org/officeDocument/2006/relationships/image" Target="../media/image44.emf"/><Relationship Id="rId77" Type="http://schemas.openxmlformats.org/officeDocument/2006/relationships/image" Target="../media/image48.emf"/><Relationship Id="rId8" Type="http://schemas.openxmlformats.org/officeDocument/2006/relationships/image" Target="../media/image17.emf"/><Relationship Id="rId51" Type="http://schemas.openxmlformats.org/officeDocument/2006/relationships/image" Target="../media/image38.emf"/><Relationship Id="rId72" Type="http://schemas.openxmlformats.org/officeDocument/2006/relationships/control" Target="../activeX/activeX53.xml"/><Relationship Id="rId3" Type="http://schemas.openxmlformats.org/officeDocument/2006/relationships/drawing" Target="../drawings/drawing2.xml"/><Relationship Id="rId12" Type="http://schemas.openxmlformats.org/officeDocument/2006/relationships/image" Target="../media/image19.emf"/><Relationship Id="rId17" Type="http://schemas.openxmlformats.org/officeDocument/2006/relationships/control" Target="../activeX/activeX22.xml"/><Relationship Id="rId25" Type="http://schemas.openxmlformats.org/officeDocument/2006/relationships/image" Target="../media/image25.emf"/><Relationship Id="rId33" Type="http://schemas.openxmlformats.org/officeDocument/2006/relationships/image" Target="../media/image29.emf"/><Relationship Id="rId38" Type="http://schemas.openxmlformats.org/officeDocument/2006/relationships/control" Target="../activeX/activeX33.xml"/><Relationship Id="rId46" Type="http://schemas.openxmlformats.org/officeDocument/2006/relationships/control" Target="../activeX/activeX37.xml"/><Relationship Id="rId59" Type="http://schemas.openxmlformats.org/officeDocument/2006/relationships/control" Target="../activeX/activeX44.xml"/><Relationship Id="rId67" Type="http://schemas.openxmlformats.org/officeDocument/2006/relationships/image" Target="../media/image43.emf"/><Relationship Id="rId20" Type="http://schemas.openxmlformats.org/officeDocument/2006/relationships/control" Target="../activeX/activeX24.xml"/><Relationship Id="rId41" Type="http://schemas.openxmlformats.org/officeDocument/2006/relationships/image" Target="../media/image33.emf"/><Relationship Id="rId54" Type="http://schemas.openxmlformats.org/officeDocument/2006/relationships/control" Target="../activeX/activeX41.xml"/><Relationship Id="rId62" Type="http://schemas.openxmlformats.org/officeDocument/2006/relationships/control" Target="../activeX/activeX47.xml"/><Relationship Id="rId70" Type="http://schemas.openxmlformats.org/officeDocument/2006/relationships/control" Target="../activeX/activeX52.xml"/><Relationship Id="rId75" Type="http://schemas.openxmlformats.org/officeDocument/2006/relationships/image" Target="../media/image47.emf"/><Relationship Id="rId1" Type="http://schemas.openxmlformats.org/officeDocument/2006/relationships/printerSettings" Target="../printerSettings/printerSettings3.bin"/><Relationship Id="rId6" Type="http://schemas.openxmlformats.org/officeDocument/2006/relationships/image" Target="../media/image16.emf"/><Relationship Id="rId15" Type="http://schemas.openxmlformats.org/officeDocument/2006/relationships/control" Target="../activeX/activeX21.xml"/><Relationship Id="rId23" Type="http://schemas.openxmlformats.org/officeDocument/2006/relationships/image" Target="../media/image24.emf"/><Relationship Id="rId28" Type="http://schemas.openxmlformats.org/officeDocument/2006/relationships/control" Target="../activeX/activeX28.xml"/><Relationship Id="rId36" Type="http://schemas.openxmlformats.org/officeDocument/2006/relationships/control" Target="../activeX/activeX32.xml"/><Relationship Id="rId49" Type="http://schemas.openxmlformats.org/officeDocument/2006/relationships/image" Target="../media/image37.emf"/><Relationship Id="rId57" Type="http://schemas.openxmlformats.org/officeDocument/2006/relationships/image" Target="../media/image41.emf"/><Relationship Id="rId10" Type="http://schemas.openxmlformats.org/officeDocument/2006/relationships/image" Target="../media/image18.emf"/><Relationship Id="rId31" Type="http://schemas.openxmlformats.org/officeDocument/2006/relationships/image" Target="../media/image28.emf"/><Relationship Id="rId44" Type="http://schemas.openxmlformats.org/officeDocument/2006/relationships/control" Target="../activeX/activeX36.xml"/><Relationship Id="rId52" Type="http://schemas.openxmlformats.org/officeDocument/2006/relationships/control" Target="../activeX/activeX40.xml"/><Relationship Id="rId60" Type="http://schemas.openxmlformats.org/officeDocument/2006/relationships/control" Target="../activeX/activeX45.xml"/><Relationship Id="rId65" Type="http://schemas.openxmlformats.org/officeDocument/2006/relationships/image" Target="../media/image42.emf"/><Relationship Id="rId73" Type="http://schemas.openxmlformats.org/officeDocument/2006/relationships/image" Target="../media/image46.emf"/><Relationship Id="rId4" Type="http://schemas.openxmlformats.org/officeDocument/2006/relationships/vmlDrawing" Target="../drawings/vmlDrawing2.vml"/><Relationship Id="rId9" Type="http://schemas.openxmlformats.org/officeDocument/2006/relationships/control" Target="../activeX/activeX18.xml"/><Relationship Id="rId13" Type="http://schemas.openxmlformats.org/officeDocument/2006/relationships/control" Target="../activeX/activeX20.xml"/><Relationship Id="rId18" Type="http://schemas.openxmlformats.org/officeDocument/2006/relationships/control" Target="../activeX/activeX23.xml"/><Relationship Id="rId39" Type="http://schemas.openxmlformats.org/officeDocument/2006/relationships/image" Target="../media/image32.emf"/><Relationship Id="rId34" Type="http://schemas.openxmlformats.org/officeDocument/2006/relationships/control" Target="../activeX/activeX31.xml"/><Relationship Id="rId50" Type="http://schemas.openxmlformats.org/officeDocument/2006/relationships/control" Target="../activeX/activeX39.xml"/><Relationship Id="rId55" Type="http://schemas.openxmlformats.org/officeDocument/2006/relationships/image" Target="../media/image40.emf"/><Relationship Id="rId76" Type="http://schemas.openxmlformats.org/officeDocument/2006/relationships/control" Target="../activeX/activeX55.xml"/><Relationship Id="rId7" Type="http://schemas.openxmlformats.org/officeDocument/2006/relationships/control" Target="../activeX/activeX17.xml"/><Relationship Id="rId71" Type="http://schemas.openxmlformats.org/officeDocument/2006/relationships/image" Target="../media/image45.emf"/><Relationship Id="rId2" Type="http://schemas.openxmlformats.org/officeDocument/2006/relationships/printerSettings" Target="../printerSettings/printerSettings4.bin"/><Relationship Id="rId29" Type="http://schemas.openxmlformats.org/officeDocument/2006/relationships/image" Target="../media/image27.emf"/></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0.xml"/><Relationship Id="rId18" Type="http://schemas.openxmlformats.org/officeDocument/2006/relationships/image" Target="../media/image55.emf"/><Relationship Id="rId26" Type="http://schemas.openxmlformats.org/officeDocument/2006/relationships/image" Target="../media/image59.emf"/><Relationship Id="rId39" Type="http://schemas.openxmlformats.org/officeDocument/2006/relationships/control" Target="../activeX/activeX73.xml"/><Relationship Id="rId21" Type="http://schemas.openxmlformats.org/officeDocument/2006/relationships/control" Target="../activeX/activeX64.xml"/><Relationship Id="rId34" Type="http://schemas.openxmlformats.org/officeDocument/2006/relationships/image" Target="../media/image63.emf"/><Relationship Id="rId42" Type="http://schemas.openxmlformats.org/officeDocument/2006/relationships/image" Target="../media/image67.emf"/><Relationship Id="rId47" Type="http://schemas.openxmlformats.org/officeDocument/2006/relationships/control" Target="../activeX/activeX77.xml"/><Relationship Id="rId50" Type="http://schemas.openxmlformats.org/officeDocument/2006/relationships/image" Target="../media/image71.emf"/><Relationship Id="rId7" Type="http://schemas.openxmlformats.org/officeDocument/2006/relationships/control" Target="../activeX/activeX57.xml"/><Relationship Id="rId2" Type="http://schemas.openxmlformats.org/officeDocument/2006/relationships/printerSettings" Target="../printerSettings/printerSettings6.bin"/><Relationship Id="rId16" Type="http://schemas.openxmlformats.org/officeDocument/2006/relationships/image" Target="../media/image54.emf"/><Relationship Id="rId29" Type="http://schemas.openxmlformats.org/officeDocument/2006/relationships/control" Target="../activeX/activeX68.xml"/><Relationship Id="rId11" Type="http://schemas.openxmlformats.org/officeDocument/2006/relationships/control" Target="../activeX/activeX59.xml"/><Relationship Id="rId24" Type="http://schemas.openxmlformats.org/officeDocument/2006/relationships/image" Target="../media/image58.emf"/><Relationship Id="rId32" Type="http://schemas.openxmlformats.org/officeDocument/2006/relationships/image" Target="../media/image62.emf"/><Relationship Id="rId37" Type="http://schemas.openxmlformats.org/officeDocument/2006/relationships/control" Target="../activeX/activeX72.xml"/><Relationship Id="rId40" Type="http://schemas.openxmlformats.org/officeDocument/2006/relationships/image" Target="../media/image66.emf"/><Relationship Id="rId45" Type="http://schemas.openxmlformats.org/officeDocument/2006/relationships/control" Target="../activeX/activeX76.xml"/><Relationship Id="rId53" Type="http://schemas.openxmlformats.org/officeDocument/2006/relationships/control" Target="../activeX/activeX80.xml"/><Relationship Id="rId5" Type="http://schemas.openxmlformats.org/officeDocument/2006/relationships/control" Target="../activeX/activeX56.xml"/><Relationship Id="rId10" Type="http://schemas.openxmlformats.org/officeDocument/2006/relationships/image" Target="../media/image51.emf"/><Relationship Id="rId19" Type="http://schemas.openxmlformats.org/officeDocument/2006/relationships/control" Target="../activeX/activeX63.xml"/><Relationship Id="rId31" Type="http://schemas.openxmlformats.org/officeDocument/2006/relationships/control" Target="../activeX/activeX69.xml"/><Relationship Id="rId44" Type="http://schemas.openxmlformats.org/officeDocument/2006/relationships/image" Target="../media/image68.emf"/><Relationship Id="rId52" Type="http://schemas.openxmlformats.org/officeDocument/2006/relationships/image" Target="../media/image72.emf"/><Relationship Id="rId4" Type="http://schemas.openxmlformats.org/officeDocument/2006/relationships/vmlDrawing" Target="../drawings/vmlDrawing3.vml"/><Relationship Id="rId9" Type="http://schemas.openxmlformats.org/officeDocument/2006/relationships/control" Target="../activeX/activeX58.xml"/><Relationship Id="rId14" Type="http://schemas.openxmlformats.org/officeDocument/2006/relationships/image" Target="../media/image53.emf"/><Relationship Id="rId22" Type="http://schemas.openxmlformats.org/officeDocument/2006/relationships/image" Target="../media/image57.emf"/><Relationship Id="rId27" Type="http://schemas.openxmlformats.org/officeDocument/2006/relationships/control" Target="../activeX/activeX67.xml"/><Relationship Id="rId30" Type="http://schemas.openxmlformats.org/officeDocument/2006/relationships/image" Target="../media/image61.emf"/><Relationship Id="rId35" Type="http://schemas.openxmlformats.org/officeDocument/2006/relationships/control" Target="../activeX/activeX71.xml"/><Relationship Id="rId43" Type="http://schemas.openxmlformats.org/officeDocument/2006/relationships/control" Target="../activeX/activeX75.xml"/><Relationship Id="rId48" Type="http://schemas.openxmlformats.org/officeDocument/2006/relationships/image" Target="../media/image70.emf"/><Relationship Id="rId8" Type="http://schemas.openxmlformats.org/officeDocument/2006/relationships/image" Target="../media/image50.emf"/><Relationship Id="rId51" Type="http://schemas.openxmlformats.org/officeDocument/2006/relationships/control" Target="../activeX/activeX79.xml"/><Relationship Id="rId3" Type="http://schemas.openxmlformats.org/officeDocument/2006/relationships/drawing" Target="../drawings/drawing3.xml"/><Relationship Id="rId12" Type="http://schemas.openxmlformats.org/officeDocument/2006/relationships/image" Target="../media/image52.emf"/><Relationship Id="rId17" Type="http://schemas.openxmlformats.org/officeDocument/2006/relationships/control" Target="../activeX/activeX62.xml"/><Relationship Id="rId25" Type="http://schemas.openxmlformats.org/officeDocument/2006/relationships/control" Target="../activeX/activeX66.xml"/><Relationship Id="rId33" Type="http://schemas.openxmlformats.org/officeDocument/2006/relationships/control" Target="../activeX/activeX70.xml"/><Relationship Id="rId38" Type="http://schemas.openxmlformats.org/officeDocument/2006/relationships/image" Target="../media/image65.emf"/><Relationship Id="rId46" Type="http://schemas.openxmlformats.org/officeDocument/2006/relationships/image" Target="../media/image69.emf"/><Relationship Id="rId20" Type="http://schemas.openxmlformats.org/officeDocument/2006/relationships/image" Target="../media/image56.emf"/><Relationship Id="rId41" Type="http://schemas.openxmlformats.org/officeDocument/2006/relationships/control" Target="../activeX/activeX74.xml"/><Relationship Id="rId54" Type="http://schemas.openxmlformats.org/officeDocument/2006/relationships/image" Target="../media/image73.emf"/><Relationship Id="rId1" Type="http://schemas.openxmlformats.org/officeDocument/2006/relationships/printerSettings" Target="../printerSettings/printerSettings5.bin"/><Relationship Id="rId6" Type="http://schemas.openxmlformats.org/officeDocument/2006/relationships/image" Target="../media/image49.emf"/><Relationship Id="rId15" Type="http://schemas.openxmlformats.org/officeDocument/2006/relationships/control" Target="../activeX/activeX61.xml"/><Relationship Id="rId23" Type="http://schemas.openxmlformats.org/officeDocument/2006/relationships/control" Target="../activeX/activeX65.xml"/><Relationship Id="rId28" Type="http://schemas.openxmlformats.org/officeDocument/2006/relationships/image" Target="../media/image60.emf"/><Relationship Id="rId36" Type="http://schemas.openxmlformats.org/officeDocument/2006/relationships/image" Target="../media/image64.emf"/><Relationship Id="rId49" Type="http://schemas.openxmlformats.org/officeDocument/2006/relationships/control" Target="../activeX/activeX78.xml"/></Relationships>
</file>

<file path=xl/worksheets/_rels/sheet4.xml.rels><?xml version="1.0" encoding="UTF-8" standalone="yes"?>
<Relationships xmlns="http://schemas.openxmlformats.org/package/2006/relationships"><Relationship Id="rId26" Type="http://schemas.openxmlformats.org/officeDocument/2006/relationships/image" Target="../media/image84.emf"/><Relationship Id="rId21" Type="http://schemas.openxmlformats.org/officeDocument/2006/relationships/control" Target="../activeX/activeX89.xml"/><Relationship Id="rId42" Type="http://schemas.openxmlformats.org/officeDocument/2006/relationships/image" Target="../media/image92.emf"/><Relationship Id="rId47" Type="http://schemas.openxmlformats.org/officeDocument/2006/relationships/control" Target="../activeX/activeX102.xml"/><Relationship Id="rId63" Type="http://schemas.openxmlformats.org/officeDocument/2006/relationships/control" Target="../activeX/activeX110.xml"/><Relationship Id="rId68" Type="http://schemas.openxmlformats.org/officeDocument/2006/relationships/image" Target="../media/image105.emf"/><Relationship Id="rId84" Type="http://schemas.openxmlformats.org/officeDocument/2006/relationships/image" Target="../media/image113.emf"/><Relationship Id="rId89" Type="http://schemas.openxmlformats.org/officeDocument/2006/relationships/control" Target="../activeX/activeX123.xml"/><Relationship Id="rId16" Type="http://schemas.openxmlformats.org/officeDocument/2006/relationships/image" Target="../media/image79.emf"/><Relationship Id="rId11" Type="http://schemas.openxmlformats.org/officeDocument/2006/relationships/control" Target="../activeX/activeX84.xml"/><Relationship Id="rId32" Type="http://schemas.openxmlformats.org/officeDocument/2006/relationships/image" Target="../media/image87.emf"/><Relationship Id="rId37" Type="http://schemas.openxmlformats.org/officeDocument/2006/relationships/control" Target="../activeX/activeX97.xml"/><Relationship Id="rId53" Type="http://schemas.openxmlformats.org/officeDocument/2006/relationships/control" Target="../activeX/activeX105.xml"/><Relationship Id="rId58" Type="http://schemas.openxmlformats.org/officeDocument/2006/relationships/image" Target="../media/image100.emf"/><Relationship Id="rId74" Type="http://schemas.openxmlformats.org/officeDocument/2006/relationships/image" Target="../media/image108.emf"/><Relationship Id="rId79" Type="http://schemas.openxmlformats.org/officeDocument/2006/relationships/control" Target="../activeX/activeX118.xml"/><Relationship Id="rId5" Type="http://schemas.openxmlformats.org/officeDocument/2006/relationships/control" Target="../activeX/activeX81.xml"/><Relationship Id="rId90" Type="http://schemas.openxmlformats.org/officeDocument/2006/relationships/image" Target="../media/image116.emf"/><Relationship Id="rId14" Type="http://schemas.openxmlformats.org/officeDocument/2006/relationships/image" Target="../media/image78.emf"/><Relationship Id="rId22" Type="http://schemas.openxmlformats.org/officeDocument/2006/relationships/image" Target="../media/image82.emf"/><Relationship Id="rId27" Type="http://schemas.openxmlformats.org/officeDocument/2006/relationships/control" Target="../activeX/activeX92.xml"/><Relationship Id="rId30" Type="http://schemas.openxmlformats.org/officeDocument/2006/relationships/image" Target="../media/image86.emf"/><Relationship Id="rId35" Type="http://schemas.openxmlformats.org/officeDocument/2006/relationships/control" Target="../activeX/activeX96.xml"/><Relationship Id="rId43" Type="http://schemas.openxmlformats.org/officeDocument/2006/relationships/control" Target="../activeX/activeX100.xml"/><Relationship Id="rId48" Type="http://schemas.openxmlformats.org/officeDocument/2006/relationships/image" Target="../media/image95.emf"/><Relationship Id="rId56" Type="http://schemas.openxmlformats.org/officeDocument/2006/relationships/image" Target="../media/image99.emf"/><Relationship Id="rId64" Type="http://schemas.openxmlformats.org/officeDocument/2006/relationships/image" Target="../media/image103.emf"/><Relationship Id="rId69" Type="http://schemas.openxmlformats.org/officeDocument/2006/relationships/control" Target="../activeX/activeX113.xml"/><Relationship Id="rId77" Type="http://schemas.openxmlformats.org/officeDocument/2006/relationships/control" Target="../activeX/activeX117.xml"/><Relationship Id="rId8" Type="http://schemas.openxmlformats.org/officeDocument/2006/relationships/image" Target="../media/image75.emf"/><Relationship Id="rId51" Type="http://schemas.openxmlformats.org/officeDocument/2006/relationships/control" Target="../activeX/activeX104.xml"/><Relationship Id="rId72" Type="http://schemas.openxmlformats.org/officeDocument/2006/relationships/image" Target="../media/image107.emf"/><Relationship Id="rId80" Type="http://schemas.openxmlformats.org/officeDocument/2006/relationships/image" Target="../media/image111.emf"/><Relationship Id="rId85" Type="http://schemas.openxmlformats.org/officeDocument/2006/relationships/control" Target="../activeX/activeX121.xml"/><Relationship Id="rId3" Type="http://schemas.openxmlformats.org/officeDocument/2006/relationships/drawing" Target="../drawings/drawing4.xml"/><Relationship Id="rId12" Type="http://schemas.openxmlformats.org/officeDocument/2006/relationships/image" Target="../media/image77.emf"/><Relationship Id="rId17" Type="http://schemas.openxmlformats.org/officeDocument/2006/relationships/control" Target="../activeX/activeX87.xml"/><Relationship Id="rId25" Type="http://schemas.openxmlformats.org/officeDocument/2006/relationships/control" Target="../activeX/activeX91.xml"/><Relationship Id="rId33" Type="http://schemas.openxmlformats.org/officeDocument/2006/relationships/control" Target="../activeX/activeX95.xml"/><Relationship Id="rId38" Type="http://schemas.openxmlformats.org/officeDocument/2006/relationships/image" Target="../media/image90.emf"/><Relationship Id="rId46" Type="http://schemas.openxmlformats.org/officeDocument/2006/relationships/image" Target="../media/image94.emf"/><Relationship Id="rId59" Type="http://schemas.openxmlformats.org/officeDocument/2006/relationships/control" Target="../activeX/activeX108.xml"/><Relationship Id="rId67" Type="http://schemas.openxmlformats.org/officeDocument/2006/relationships/control" Target="../activeX/activeX112.xml"/><Relationship Id="rId20" Type="http://schemas.openxmlformats.org/officeDocument/2006/relationships/image" Target="../media/image81.emf"/><Relationship Id="rId41" Type="http://schemas.openxmlformats.org/officeDocument/2006/relationships/control" Target="../activeX/activeX99.xml"/><Relationship Id="rId54" Type="http://schemas.openxmlformats.org/officeDocument/2006/relationships/image" Target="../media/image98.emf"/><Relationship Id="rId62" Type="http://schemas.openxmlformats.org/officeDocument/2006/relationships/image" Target="../media/image102.emf"/><Relationship Id="rId70" Type="http://schemas.openxmlformats.org/officeDocument/2006/relationships/image" Target="../media/image106.emf"/><Relationship Id="rId75" Type="http://schemas.openxmlformats.org/officeDocument/2006/relationships/control" Target="../activeX/activeX116.xml"/><Relationship Id="rId83" Type="http://schemas.openxmlformats.org/officeDocument/2006/relationships/control" Target="../activeX/activeX120.xml"/><Relationship Id="rId88" Type="http://schemas.openxmlformats.org/officeDocument/2006/relationships/image" Target="../media/image115.emf"/><Relationship Id="rId1" Type="http://schemas.openxmlformats.org/officeDocument/2006/relationships/printerSettings" Target="../printerSettings/printerSettings7.bin"/><Relationship Id="rId6" Type="http://schemas.openxmlformats.org/officeDocument/2006/relationships/image" Target="../media/image74.emf"/><Relationship Id="rId15" Type="http://schemas.openxmlformats.org/officeDocument/2006/relationships/control" Target="../activeX/activeX86.xml"/><Relationship Id="rId23" Type="http://schemas.openxmlformats.org/officeDocument/2006/relationships/control" Target="../activeX/activeX90.xml"/><Relationship Id="rId28" Type="http://schemas.openxmlformats.org/officeDocument/2006/relationships/image" Target="../media/image85.emf"/><Relationship Id="rId36" Type="http://schemas.openxmlformats.org/officeDocument/2006/relationships/image" Target="../media/image89.emf"/><Relationship Id="rId49" Type="http://schemas.openxmlformats.org/officeDocument/2006/relationships/control" Target="../activeX/activeX103.xml"/><Relationship Id="rId57" Type="http://schemas.openxmlformats.org/officeDocument/2006/relationships/control" Target="../activeX/activeX107.xml"/><Relationship Id="rId10" Type="http://schemas.openxmlformats.org/officeDocument/2006/relationships/image" Target="../media/image76.emf"/><Relationship Id="rId31" Type="http://schemas.openxmlformats.org/officeDocument/2006/relationships/control" Target="../activeX/activeX94.xml"/><Relationship Id="rId44" Type="http://schemas.openxmlformats.org/officeDocument/2006/relationships/image" Target="../media/image93.emf"/><Relationship Id="rId52" Type="http://schemas.openxmlformats.org/officeDocument/2006/relationships/image" Target="../media/image97.emf"/><Relationship Id="rId60" Type="http://schemas.openxmlformats.org/officeDocument/2006/relationships/image" Target="../media/image101.emf"/><Relationship Id="rId65" Type="http://schemas.openxmlformats.org/officeDocument/2006/relationships/control" Target="../activeX/activeX111.xml"/><Relationship Id="rId73" Type="http://schemas.openxmlformats.org/officeDocument/2006/relationships/control" Target="../activeX/activeX115.xml"/><Relationship Id="rId78" Type="http://schemas.openxmlformats.org/officeDocument/2006/relationships/image" Target="../media/image110.emf"/><Relationship Id="rId81" Type="http://schemas.openxmlformats.org/officeDocument/2006/relationships/control" Target="../activeX/activeX119.xml"/><Relationship Id="rId86" Type="http://schemas.openxmlformats.org/officeDocument/2006/relationships/image" Target="../media/image114.emf"/><Relationship Id="rId4" Type="http://schemas.openxmlformats.org/officeDocument/2006/relationships/vmlDrawing" Target="../drawings/vmlDrawing4.vml"/><Relationship Id="rId9" Type="http://schemas.openxmlformats.org/officeDocument/2006/relationships/control" Target="../activeX/activeX83.xml"/><Relationship Id="rId13" Type="http://schemas.openxmlformats.org/officeDocument/2006/relationships/control" Target="../activeX/activeX85.xml"/><Relationship Id="rId18" Type="http://schemas.openxmlformats.org/officeDocument/2006/relationships/image" Target="../media/image80.emf"/><Relationship Id="rId39" Type="http://schemas.openxmlformats.org/officeDocument/2006/relationships/control" Target="../activeX/activeX98.xml"/><Relationship Id="rId34" Type="http://schemas.openxmlformats.org/officeDocument/2006/relationships/image" Target="../media/image88.emf"/><Relationship Id="rId50" Type="http://schemas.openxmlformats.org/officeDocument/2006/relationships/image" Target="../media/image96.emf"/><Relationship Id="rId55" Type="http://schemas.openxmlformats.org/officeDocument/2006/relationships/control" Target="../activeX/activeX106.xml"/><Relationship Id="rId76" Type="http://schemas.openxmlformats.org/officeDocument/2006/relationships/image" Target="../media/image109.emf"/><Relationship Id="rId7" Type="http://schemas.openxmlformats.org/officeDocument/2006/relationships/control" Target="../activeX/activeX82.xml"/><Relationship Id="rId71" Type="http://schemas.openxmlformats.org/officeDocument/2006/relationships/control" Target="../activeX/activeX114.xml"/><Relationship Id="rId2" Type="http://schemas.openxmlformats.org/officeDocument/2006/relationships/printerSettings" Target="../printerSettings/printerSettings8.bin"/><Relationship Id="rId29" Type="http://schemas.openxmlformats.org/officeDocument/2006/relationships/control" Target="../activeX/activeX93.xml"/><Relationship Id="rId24" Type="http://schemas.openxmlformats.org/officeDocument/2006/relationships/image" Target="../media/image83.emf"/><Relationship Id="rId40" Type="http://schemas.openxmlformats.org/officeDocument/2006/relationships/image" Target="../media/image91.emf"/><Relationship Id="rId45" Type="http://schemas.openxmlformats.org/officeDocument/2006/relationships/control" Target="../activeX/activeX101.xml"/><Relationship Id="rId66" Type="http://schemas.openxmlformats.org/officeDocument/2006/relationships/image" Target="../media/image104.emf"/><Relationship Id="rId87" Type="http://schemas.openxmlformats.org/officeDocument/2006/relationships/control" Target="../activeX/activeX122.xml"/><Relationship Id="rId61" Type="http://schemas.openxmlformats.org/officeDocument/2006/relationships/control" Target="../activeX/activeX109.xml"/><Relationship Id="rId82" Type="http://schemas.openxmlformats.org/officeDocument/2006/relationships/image" Target="../media/image112.emf"/><Relationship Id="rId19" Type="http://schemas.openxmlformats.org/officeDocument/2006/relationships/control" Target="../activeX/activeX88.xml"/></Relationships>
</file>

<file path=xl/worksheets/_rels/sheet6.xml.rels><?xml version="1.0" encoding="UTF-8" standalone="yes"?>
<Relationships xmlns="http://schemas.openxmlformats.org/package/2006/relationships"><Relationship Id="rId8" Type="http://schemas.openxmlformats.org/officeDocument/2006/relationships/image" Target="../media/image118.emf"/><Relationship Id="rId13" Type="http://schemas.openxmlformats.org/officeDocument/2006/relationships/control" Target="../activeX/activeX128.xml"/><Relationship Id="rId18" Type="http://schemas.openxmlformats.org/officeDocument/2006/relationships/image" Target="../media/image123.emf"/><Relationship Id="rId3" Type="http://schemas.openxmlformats.org/officeDocument/2006/relationships/drawing" Target="../drawings/drawing5.xml"/><Relationship Id="rId21" Type="http://schemas.openxmlformats.org/officeDocument/2006/relationships/control" Target="../activeX/activeX132.xml"/><Relationship Id="rId7" Type="http://schemas.openxmlformats.org/officeDocument/2006/relationships/control" Target="../activeX/activeX125.xml"/><Relationship Id="rId12" Type="http://schemas.openxmlformats.org/officeDocument/2006/relationships/image" Target="../media/image120.emf"/><Relationship Id="rId17" Type="http://schemas.openxmlformats.org/officeDocument/2006/relationships/control" Target="../activeX/activeX130.xml"/><Relationship Id="rId2" Type="http://schemas.openxmlformats.org/officeDocument/2006/relationships/printerSettings" Target="../printerSettings/printerSettings10.bin"/><Relationship Id="rId16" Type="http://schemas.openxmlformats.org/officeDocument/2006/relationships/image" Target="../media/image122.emf"/><Relationship Id="rId20" Type="http://schemas.openxmlformats.org/officeDocument/2006/relationships/image" Target="../media/image124.emf"/><Relationship Id="rId1" Type="http://schemas.openxmlformats.org/officeDocument/2006/relationships/printerSettings" Target="../printerSettings/printerSettings9.bin"/><Relationship Id="rId6" Type="http://schemas.openxmlformats.org/officeDocument/2006/relationships/image" Target="../media/image117.emf"/><Relationship Id="rId11" Type="http://schemas.openxmlformats.org/officeDocument/2006/relationships/control" Target="../activeX/activeX127.xml"/><Relationship Id="rId5" Type="http://schemas.openxmlformats.org/officeDocument/2006/relationships/control" Target="../activeX/activeX124.xml"/><Relationship Id="rId15" Type="http://schemas.openxmlformats.org/officeDocument/2006/relationships/control" Target="../activeX/activeX129.xml"/><Relationship Id="rId10" Type="http://schemas.openxmlformats.org/officeDocument/2006/relationships/image" Target="../media/image119.emf"/><Relationship Id="rId19" Type="http://schemas.openxmlformats.org/officeDocument/2006/relationships/control" Target="../activeX/activeX131.xml"/><Relationship Id="rId4" Type="http://schemas.openxmlformats.org/officeDocument/2006/relationships/vmlDrawing" Target="../drawings/vmlDrawing5.vml"/><Relationship Id="rId9" Type="http://schemas.openxmlformats.org/officeDocument/2006/relationships/control" Target="../activeX/activeX126.xml"/><Relationship Id="rId14" Type="http://schemas.openxmlformats.org/officeDocument/2006/relationships/image" Target="../media/image121.emf"/><Relationship Id="rId22" Type="http://schemas.openxmlformats.org/officeDocument/2006/relationships/image" Target="../media/image125.emf"/></Relationships>
</file>

<file path=xl/worksheets/_rels/sheet7.xml.rels><?xml version="1.0" encoding="UTF-8" standalone="yes"?>
<Relationships xmlns="http://schemas.openxmlformats.org/package/2006/relationships"><Relationship Id="rId26" Type="http://schemas.openxmlformats.org/officeDocument/2006/relationships/image" Target="../media/image136.emf"/><Relationship Id="rId21" Type="http://schemas.openxmlformats.org/officeDocument/2006/relationships/control" Target="../activeX/activeX141.xml"/><Relationship Id="rId34" Type="http://schemas.openxmlformats.org/officeDocument/2006/relationships/image" Target="../media/image140.emf"/><Relationship Id="rId42" Type="http://schemas.openxmlformats.org/officeDocument/2006/relationships/image" Target="../media/image144.emf"/><Relationship Id="rId47" Type="http://schemas.openxmlformats.org/officeDocument/2006/relationships/control" Target="../activeX/activeX154.xml"/><Relationship Id="rId50" Type="http://schemas.openxmlformats.org/officeDocument/2006/relationships/image" Target="../media/image148.emf"/><Relationship Id="rId55" Type="http://schemas.openxmlformats.org/officeDocument/2006/relationships/control" Target="../activeX/activeX158.xml"/><Relationship Id="rId63" Type="http://schemas.openxmlformats.org/officeDocument/2006/relationships/ctrlProp" Target="../ctrlProps/ctrlProp1.xml"/><Relationship Id="rId7" Type="http://schemas.openxmlformats.org/officeDocument/2006/relationships/control" Target="../activeX/activeX134.xml"/><Relationship Id="rId2" Type="http://schemas.openxmlformats.org/officeDocument/2006/relationships/printerSettings" Target="../printerSettings/printerSettings12.bin"/><Relationship Id="rId16" Type="http://schemas.openxmlformats.org/officeDocument/2006/relationships/image" Target="../media/image131.emf"/><Relationship Id="rId29" Type="http://schemas.openxmlformats.org/officeDocument/2006/relationships/control" Target="../activeX/activeX145.xml"/><Relationship Id="rId11" Type="http://schemas.openxmlformats.org/officeDocument/2006/relationships/control" Target="../activeX/activeX136.xml"/><Relationship Id="rId24" Type="http://schemas.openxmlformats.org/officeDocument/2006/relationships/image" Target="../media/image135.emf"/><Relationship Id="rId32" Type="http://schemas.openxmlformats.org/officeDocument/2006/relationships/image" Target="../media/image139.emf"/><Relationship Id="rId37" Type="http://schemas.openxmlformats.org/officeDocument/2006/relationships/control" Target="../activeX/activeX149.xml"/><Relationship Id="rId40" Type="http://schemas.openxmlformats.org/officeDocument/2006/relationships/image" Target="../media/image143.emf"/><Relationship Id="rId45" Type="http://schemas.openxmlformats.org/officeDocument/2006/relationships/control" Target="../activeX/activeX153.xml"/><Relationship Id="rId53" Type="http://schemas.openxmlformats.org/officeDocument/2006/relationships/control" Target="../activeX/activeX157.xml"/><Relationship Id="rId58" Type="http://schemas.openxmlformats.org/officeDocument/2006/relationships/image" Target="../media/image152.emf"/><Relationship Id="rId5" Type="http://schemas.openxmlformats.org/officeDocument/2006/relationships/control" Target="../activeX/activeX133.xml"/><Relationship Id="rId61" Type="http://schemas.openxmlformats.org/officeDocument/2006/relationships/control" Target="../activeX/activeX161.xml"/><Relationship Id="rId19" Type="http://schemas.openxmlformats.org/officeDocument/2006/relationships/control" Target="../activeX/activeX140.xml"/><Relationship Id="rId14" Type="http://schemas.openxmlformats.org/officeDocument/2006/relationships/image" Target="../media/image130.emf"/><Relationship Id="rId22" Type="http://schemas.openxmlformats.org/officeDocument/2006/relationships/image" Target="../media/image134.emf"/><Relationship Id="rId27" Type="http://schemas.openxmlformats.org/officeDocument/2006/relationships/control" Target="../activeX/activeX144.xml"/><Relationship Id="rId30" Type="http://schemas.openxmlformats.org/officeDocument/2006/relationships/image" Target="../media/image138.emf"/><Relationship Id="rId35" Type="http://schemas.openxmlformats.org/officeDocument/2006/relationships/control" Target="../activeX/activeX148.xml"/><Relationship Id="rId43" Type="http://schemas.openxmlformats.org/officeDocument/2006/relationships/control" Target="../activeX/activeX152.xml"/><Relationship Id="rId48" Type="http://schemas.openxmlformats.org/officeDocument/2006/relationships/image" Target="../media/image147.emf"/><Relationship Id="rId56" Type="http://schemas.openxmlformats.org/officeDocument/2006/relationships/image" Target="../media/image151.emf"/><Relationship Id="rId64" Type="http://schemas.openxmlformats.org/officeDocument/2006/relationships/ctrlProp" Target="../ctrlProps/ctrlProp2.xml"/><Relationship Id="rId8" Type="http://schemas.openxmlformats.org/officeDocument/2006/relationships/image" Target="../media/image127.emf"/><Relationship Id="rId51" Type="http://schemas.openxmlformats.org/officeDocument/2006/relationships/control" Target="../activeX/activeX156.xml"/><Relationship Id="rId3" Type="http://schemas.openxmlformats.org/officeDocument/2006/relationships/drawing" Target="../drawings/drawing6.xml"/><Relationship Id="rId12" Type="http://schemas.openxmlformats.org/officeDocument/2006/relationships/image" Target="../media/image129.emf"/><Relationship Id="rId17" Type="http://schemas.openxmlformats.org/officeDocument/2006/relationships/control" Target="../activeX/activeX139.xml"/><Relationship Id="rId25" Type="http://schemas.openxmlformats.org/officeDocument/2006/relationships/control" Target="../activeX/activeX143.xml"/><Relationship Id="rId33" Type="http://schemas.openxmlformats.org/officeDocument/2006/relationships/control" Target="../activeX/activeX147.xml"/><Relationship Id="rId38" Type="http://schemas.openxmlformats.org/officeDocument/2006/relationships/image" Target="../media/image142.emf"/><Relationship Id="rId46" Type="http://schemas.openxmlformats.org/officeDocument/2006/relationships/image" Target="../media/image146.emf"/><Relationship Id="rId59" Type="http://schemas.openxmlformats.org/officeDocument/2006/relationships/control" Target="../activeX/activeX160.xml"/><Relationship Id="rId20" Type="http://schemas.openxmlformats.org/officeDocument/2006/relationships/image" Target="../media/image133.emf"/><Relationship Id="rId41" Type="http://schemas.openxmlformats.org/officeDocument/2006/relationships/control" Target="../activeX/activeX151.xml"/><Relationship Id="rId54" Type="http://schemas.openxmlformats.org/officeDocument/2006/relationships/image" Target="../media/image150.emf"/><Relationship Id="rId62" Type="http://schemas.openxmlformats.org/officeDocument/2006/relationships/image" Target="../media/image154.emf"/><Relationship Id="rId1" Type="http://schemas.openxmlformats.org/officeDocument/2006/relationships/printerSettings" Target="../printerSettings/printerSettings11.bin"/><Relationship Id="rId6" Type="http://schemas.openxmlformats.org/officeDocument/2006/relationships/image" Target="../media/image126.emf"/><Relationship Id="rId15" Type="http://schemas.openxmlformats.org/officeDocument/2006/relationships/control" Target="../activeX/activeX138.xml"/><Relationship Id="rId23" Type="http://schemas.openxmlformats.org/officeDocument/2006/relationships/control" Target="../activeX/activeX142.xml"/><Relationship Id="rId28" Type="http://schemas.openxmlformats.org/officeDocument/2006/relationships/image" Target="../media/image137.emf"/><Relationship Id="rId36" Type="http://schemas.openxmlformats.org/officeDocument/2006/relationships/image" Target="../media/image141.emf"/><Relationship Id="rId49" Type="http://schemas.openxmlformats.org/officeDocument/2006/relationships/control" Target="../activeX/activeX155.xml"/><Relationship Id="rId57" Type="http://schemas.openxmlformats.org/officeDocument/2006/relationships/control" Target="../activeX/activeX159.xml"/><Relationship Id="rId10" Type="http://schemas.openxmlformats.org/officeDocument/2006/relationships/image" Target="../media/image128.emf"/><Relationship Id="rId31" Type="http://schemas.openxmlformats.org/officeDocument/2006/relationships/control" Target="../activeX/activeX146.xml"/><Relationship Id="rId44" Type="http://schemas.openxmlformats.org/officeDocument/2006/relationships/image" Target="../media/image145.emf"/><Relationship Id="rId52" Type="http://schemas.openxmlformats.org/officeDocument/2006/relationships/image" Target="../media/image149.emf"/><Relationship Id="rId60" Type="http://schemas.openxmlformats.org/officeDocument/2006/relationships/image" Target="../media/image153.emf"/><Relationship Id="rId65" Type="http://schemas.openxmlformats.org/officeDocument/2006/relationships/ctrlProp" Target="../ctrlProps/ctrlProp3.xml"/><Relationship Id="rId4" Type="http://schemas.openxmlformats.org/officeDocument/2006/relationships/vmlDrawing" Target="../drawings/vmlDrawing6.vml"/><Relationship Id="rId9" Type="http://schemas.openxmlformats.org/officeDocument/2006/relationships/control" Target="../activeX/activeX135.xml"/><Relationship Id="rId13" Type="http://schemas.openxmlformats.org/officeDocument/2006/relationships/control" Target="../activeX/activeX137.xml"/><Relationship Id="rId18" Type="http://schemas.openxmlformats.org/officeDocument/2006/relationships/image" Target="../media/image132.emf"/><Relationship Id="rId39" Type="http://schemas.openxmlformats.org/officeDocument/2006/relationships/control" Target="../activeX/activeX15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about:blank" TargetMode="Externa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58A36-768F-43B0-9506-E845D9D34662}">
  <sheetPr codeName="Sheet2"/>
  <dimension ref="A1:AL136"/>
  <sheetViews>
    <sheetView showGridLines="0" showRowColHeaders="0" tabSelected="1" topLeftCell="F1" zoomScale="140" zoomScaleNormal="145" workbookViewId="0">
      <selection activeCell="P19" sqref="P19"/>
    </sheetView>
  </sheetViews>
  <sheetFormatPr defaultRowHeight="14.4" x14ac:dyDescent="0.3"/>
  <cols>
    <col min="1" max="1" width="8.88671875" style="113" hidden="1" customWidth="1"/>
    <col min="2" max="2" width="27.109375" style="113" hidden="1" customWidth="1"/>
    <col min="3" max="3" width="11.77734375" style="113" hidden="1" customWidth="1"/>
    <col min="4" max="5" width="8.88671875" style="113" hidden="1" customWidth="1"/>
    <col min="6" max="6" width="21.21875" style="113" customWidth="1"/>
    <col min="7" max="17" width="8.88671875" style="113"/>
    <col min="18" max="38" width="8.88671875" style="113" hidden="1" customWidth="1"/>
    <col min="39" max="16384" width="8.88671875" style="113"/>
  </cols>
  <sheetData>
    <row r="1" spans="16:18" ht="309.60000000000002" customHeight="1" x14ac:dyDescent="0.3"/>
    <row r="2" spans="16:18" ht="75.599999999999994" customHeight="1" x14ac:dyDescent="0.3"/>
    <row r="4" spans="16:18" x14ac:dyDescent="0.3">
      <c r="P4" s="116" t="str">
        <f>B26</f>
        <v>ex: two weeks before the break for holidays, 1hr 45 minutes longdeg</v>
      </c>
      <c r="Q4" s="116">
        <v>1</v>
      </c>
      <c r="R4" s="113" t="s">
        <v>477</v>
      </c>
    </row>
    <row r="5" spans="16:18" x14ac:dyDescent="0.3">
      <c r="P5" s="116" t="str">
        <f>B33</f>
        <v>Lecture theatre, large, impersonal. It usually ends up being more space than we need by the end of the semester</v>
      </c>
      <c r="Q5" s="116">
        <v>2</v>
      </c>
      <c r="R5" s="113" t="s">
        <v>477</v>
      </c>
    </row>
    <row r="6" spans="16:18" x14ac:dyDescent="0.3">
      <c r="P6" s="116" t="str">
        <f>B40</f>
        <v>Projector, laser pointer/slide advancer, PC</v>
      </c>
      <c r="Q6" s="116">
        <v>3</v>
      </c>
      <c r="R6" s="113" t="s">
        <v>477</v>
      </c>
    </row>
    <row r="7" spans="16:18" x14ac:dyDescent="0.3">
      <c r="P7" s="116" t="str">
        <f>B47</f>
        <v>~90 students, 70-90 in attendance</v>
      </c>
      <c r="Q7" s="116">
        <v>4</v>
      </c>
      <c r="R7" s="113" t="s">
        <v>477</v>
      </c>
    </row>
    <row r="8" spans="16:18" x14ac:dyDescent="0.3">
      <c r="P8" s="116" t="str">
        <f>B54</f>
        <v>I inhereted this assessment from the last lecturer</v>
      </c>
      <c r="Q8" s="116">
        <v>5</v>
      </c>
      <c r="R8" s="113" t="s">
        <v>477</v>
      </c>
    </row>
    <row r="9" spans="16:18" x14ac:dyDescent="0.3">
      <c r="P9" s="116" t="str">
        <f>B61</f>
        <v>It covers research methods that are often neglected in methods modules but are particularly relevant to developmental research (e.g. access to internal states in participants that cannot answer questions about their internal states)</v>
      </c>
      <c r="Q9" s="116">
        <v>6</v>
      </c>
      <c r="R9" s="113" t="s">
        <v>477</v>
      </c>
    </row>
    <row r="10" spans="16:18" x14ac:dyDescent="0.3">
      <c r="P10" s="116" t="str">
        <f>B68</f>
        <v>students are quizzed on a background about emotion regulation and arousal are presented, then the physiological processes that govern arousal, then techniques to measure arousal, then a break. They write essays about stress and specific ways to measure stress, and issues that need to be considered when approaching a study of arousal and stress.</v>
      </c>
      <c r="Q10" s="116">
        <v>7</v>
      </c>
      <c r="R10" s="113" t="s">
        <v>477</v>
      </c>
    </row>
    <row r="11" spans="16:18" x14ac:dyDescent="0.3">
      <c r="P11" s="116" t="str">
        <f>B75</f>
        <v>The ambition is to have students understand the role physiology and health play in psychological functioning.</v>
      </c>
      <c r="Q11" s="116">
        <v>8</v>
      </c>
      <c r="R11" s="113" t="s">
        <v>477</v>
      </c>
    </row>
    <row r="12" spans="16:18" x14ac:dyDescent="0.3">
      <c r="P12" s="116">
        <f>B87</f>
        <v>0</v>
      </c>
      <c r="Q12" s="116">
        <v>9</v>
      </c>
      <c r="R12" s="113" t="s">
        <v>66</v>
      </c>
    </row>
    <row r="13" spans="16:18" x14ac:dyDescent="0.3">
      <c r="P13" s="116">
        <f>B94</f>
        <v>0</v>
      </c>
      <c r="Q13" s="116">
        <v>10</v>
      </c>
      <c r="R13" s="113" t="s">
        <v>66</v>
      </c>
    </row>
    <row r="14" spans="16:18" x14ac:dyDescent="0.3">
      <c r="P14" s="116" t="str">
        <f>B101</f>
        <v xml:space="preserve">This topic hasn’t been a favourite of exam responses. Students also don’t carry this content forward in their year three projects. </v>
      </c>
      <c r="Q14" s="116">
        <v>11</v>
      </c>
      <c r="R14" s="113" t="s">
        <v>66</v>
      </c>
    </row>
    <row r="15" spans="16:18" x14ac:dyDescent="0.3">
      <c r="P15" s="116" t="str">
        <f>B108</f>
        <v>They often feel this isn’t an aspect of psychology that’s important to them. It’s not where they want to put their focus. There are a lot of slides and the biology “throws” them</v>
      </c>
      <c r="Q15" s="116">
        <v>12</v>
      </c>
      <c r="R15" s="113" t="s">
        <v>66</v>
      </c>
    </row>
    <row r="16" spans="16:18" x14ac:dyDescent="0.3">
      <c r="P16" s="116" t="str">
        <f>B119</f>
        <v>links to other parts of the programme</v>
      </c>
      <c r="Q16" s="116">
        <v>13</v>
      </c>
      <c r="R16" s="113" t="s">
        <v>496</v>
      </c>
    </row>
    <row r="17" spans="2:18" x14ac:dyDescent="0.3">
      <c r="P17" s="116">
        <f>D163</f>
        <v>0</v>
      </c>
      <c r="Q17" s="116">
        <v>14</v>
      </c>
      <c r="R17" s="113" t="s">
        <v>496</v>
      </c>
    </row>
    <row r="18" spans="2:18" x14ac:dyDescent="0.3">
      <c r="P18" s="116" t="str">
        <f>B133</f>
        <v> elements of the methodological approaches</v>
      </c>
      <c r="Q18" s="116">
        <v>15</v>
      </c>
      <c r="R18" s="113" t="s">
        <v>496</v>
      </c>
    </row>
    <row r="19" spans="2:18" ht="61.2" customHeight="1" x14ac:dyDescent="0.3"/>
    <row r="20" spans="2:18" ht="25.2" customHeight="1" x14ac:dyDescent="0.3">
      <c r="B20" s="125" t="s">
        <v>8</v>
      </c>
      <c r="C20" s="125"/>
      <c r="D20" s="125"/>
      <c r="E20" s="125"/>
      <c r="F20" s="125"/>
    </row>
    <row r="21" spans="2:18" ht="21" customHeight="1" x14ac:dyDescent="0.3">
      <c r="B21" s="126" t="s">
        <v>1</v>
      </c>
      <c r="C21" s="126"/>
      <c r="D21" s="126"/>
      <c r="E21" s="126"/>
      <c r="F21" s="126"/>
    </row>
    <row r="24" spans="2:18" x14ac:dyDescent="0.3">
      <c r="B24" s="129" t="s">
        <v>6</v>
      </c>
      <c r="C24" s="129"/>
      <c r="D24" s="129"/>
      <c r="E24" s="129"/>
      <c r="F24" s="129"/>
    </row>
    <row r="26" spans="2:18" x14ac:dyDescent="0.3">
      <c r="B26" s="127" t="s">
        <v>603</v>
      </c>
      <c r="C26" s="127"/>
      <c r="D26" s="127"/>
      <c r="E26" s="127"/>
      <c r="F26" s="127"/>
    </row>
    <row r="27" spans="2:18" x14ac:dyDescent="0.3">
      <c r="B27" s="127"/>
      <c r="C27" s="127"/>
      <c r="D27" s="127"/>
      <c r="E27" s="127"/>
      <c r="F27" s="127"/>
    </row>
    <row r="28" spans="2:18" x14ac:dyDescent="0.3">
      <c r="B28" s="127"/>
      <c r="C28" s="127"/>
      <c r="D28" s="127"/>
      <c r="E28" s="127"/>
      <c r="F28" s="127"/>
    </row>
    <row r="29" spans="2:18" x14ac:dyDescent="0.3">
      <c r="B29" s="127"/>
      <c r="C29" s="127"/>
      <c r="D29" s="127"/>
      <c r="E29" s="127"/>
      <c r="F29" s="127"/>
    </row>
    <row r="31" spans="2:18" ht="29.4" customHeight="1" x14ac:dyDescent="0.3">
      <c r="B31" s="130" t="s">
        <v>7</v>
      </c>
      <c r="C31" s="130"/>
      <c r="D31" s="130"/>
      <c r="E31" s="130"/>
      <c r="F31" s="130"/>
    </row>
    <row r="33" spans="2:6" x14ac:dyDescent="0.3">
      <c r="B33" s="128" t="s">
        <v>602</v>
      </c>
      <c r="C33" s="128"/>
      <c r="D33" s="128"/>
      <c r="E33" s="128"/>
      <c r="F33" s="128"/>
    </row>
    <row r="34" spans="2:6" x14ac:dyDescent="0.3">
      <c r="B34" s="128"/>
      <c r="C34" s="128"/>
      <c r="D34" s="128"/>
      <c r="E34" s="128"/>
      <c r="F34" s="128"/>
    </row>
    <row r="35" spans="2:6" x14ac:dyDescent="0.3">
      <c r="B35" s="128"/>
      <c r="C35" s="128"/>
      <c r="D35" s="128"/>
      <c r="E35" s="128"/>
      <c r="F35" s="128"/>
    </row>
    <row r="36" spans="2:6" x14ac:dyDescent="0.3">
      <c r="B36" s="128"/>
      <c r="C36" s="128"/>
      <c r="D36" s="128"/>
      <c r="E36" s="128"/>
      <c r="F36" s="128"/>
    </row>
    <row r="38" spans="2:6" x14ac:dyDescent="0.3">
      <c r="B38" s="130" t="s">
        <v>2</v>
      </c>
      <c r="C38" s="130"/>
      <c r="D38" s="130"/>
      <c r="E38" s="130"/>
      <c r="F38" s="130"/>
    </row>
    <row r="40" spans="2:6" x14ac:dyDescent="0.3">
      <c r="B40" s="127" t="s">
        <v>20</v>
      </c>
      <c r="C40" s="127"/>
      <c r="D40" s="127"/>
      <c r="E40" s="127"/>
      <c r="F40" s="127"/>
    </row>
    <row r="41" spans="2:6" x14ac:dyDescent="0.3">
      <c r="B41" s="127"/>
      <c r="C41" s="127"/>
      <c r="D41" s="127"/>
      <c r="E41" s="127"/>
      <c r="F41" s="127"/>
    </row>
    <row r="42" spans="2:6" x14ac:dyDescent="0.3">
      <c r="B42" s="127"/>
      <c r="C42" s="127"/>
      <c r="D42" s="127"/>
      <c r="E42" s="127"/>
      <c r="F42" s="127"/>
    </row>
    <row r="43" spans="2:6" x14ac:dyDescent="0.3">
      <c r="B43" s="127"/>
      <c r="C43" s="127"/>
      <c r="D43" s="127"/>
      <c r="E43" s="127"/>
      <c r="F43" s="127"/>
    </row>
    <row r="45" spans="2:6" x14ac:dyDescent="0.3">
      <c r="B45" s="131" t="s">
        <v>3</v>
      </c>
      <c r="C45" s="131"/>
      <c r="D45" s="131"/>
      <c r="E45" s="131"/>
      <c r="F45" s="131"/>
    </row>
    <row r="47" spans="2:6" x14ac:dyDescent="0.3">
      <c r="B47" s="128" t="s">
        <v>27</v>
      </c>
      <c r="C47" s="128"/>
      <c r="D47" s="128"/>
      <c r="E47" s="128"/>
      <c r="F47" s="128"/>
    </row>
    <row r="48" spans="2:6" x14ac:dyDescent="0.3">
      <c r="B48" s="128"/>
      <c r="C48" s="128"/>
      <c r="D48" s="128"/>
      <c r="E48" s="128"/>
      <c r="F48" s="128"/>
    </row>
    <row r="49" spans="2:6" x14ac:dyDescent="0.3">
      <c r="B49" s="128"/>
      <c r="C49" s="128"/>
      <c r="D49" s="128"/>
      <c r="E49" s="128"/>
      <c r="F49" s="128"/>
    </row>
    <row r="50" spans="2:6" x14ac:dyDescent="0.3">
      <c r="B50" s="128"/>
      <c r="C50" s="128"/>
      <c r="D50" s="128"/>
      <c r="E50" s="128"/>
      <c r="F50" s="128"/>
    </row>
    <row r="52" spans="2:6" x14ac:dyDescent="0.3">
      <c r="B52" s="131" t="s">
        <v>4</v>
      </c>
      <c r="C52" s="131"/>
      <c r="D52" s="131"/>
      <c r="E52" s="131"/>
      <c r="F52" s="131"/>
    </row>
    <row r="54" spans="2:6" x14ac:dyDescent="0.3">
      <c r="B54" s="132" t="s">
        <v>601</v>
      </c>
      <c r="C54" s="132"/>
      <c r="D54" s="132"/>
      <c r="E54" s="132"/>
      <c r="F54" s="132"/>
    </row>
    <row r="55" spans="2:6" x14ac:dyDescent="0.3">
      <c r="B55" s="132"/>
      <c r="C55" s="132"/>
      <c r="D55" s="132"/>
      <c r="E55" s="132"/>
      <c r="F55" s="132"/>
    </row>
    <row r="56" spans="2:6" x14ac:dyDescent="0.3">
      <c r="B56" s="132"/>
      <c r="C56" s="132"/>
      <c r="D56" s="132"/>
      <c r="E56" s="132"/>
      <c r="F56" s="132"/>
    </row>
    <row r="57" spans="2:6" x14ac:dyDescent="0.3">
      <c r="B57" s="132"/>
      <c r="C57" s="132"/>
      <c r="D57" s="132"/>
      <c r="E57" s="132"/>
      <c r="F57" s="132"/>
    </row>
    <row r="59" spans="2:6" x14ac:dyDescent="0.3">
      <c r="B59" s="131" t="s">
        <v>23</v>
      </c>
      <c r="C59" s="131"/>
      <c r="D59" s="131"/>
      <c r="E59" s="131"/>
      <c r="F59" s="131"/>
    </row>
    <row r="61" spans="2:6" x14ac:dyDescent="0.3">
      <c r="B61" s="127" t="s">
        <v>21</v>
      </c>
      <c r="C61" s="127"/>
      <c r="D61" s="127"/>
      <c r="E61" s="127"/>
      <c r="F61" s="127"/>
    </row>
    <row r="62" spans="2:6" x14ac:dyDescent="0.3">
      <c r="B62" s="127"/>
      <c r="C62" s="127"/>
      <c r="D62" s="127"/>
      <c r="E62" s="127"/>
      <c r="F62" s="127"/>
    </row>
    <row r="63" spans="2:6" x14ac:dyDescent="0.3">
      <c r="B63" s="127"/>
      <c r="C63" s="127"/>
      <c r="D63" s="127"/>
      <c r="E63" s="127"/>
      <c r="F63" s="127"/>
    </row>
    <row r="64" spans="2:6" x14ac:dyDescent="0.3">
      <c r="B64" s="127"/>
      <c r="C64" s="127"/>
      <c r="D64" s="127"/>
      <c r="E64" s="127"/>
      <c r="F64" s="127"/>
    </row>
    <row r="66" spans="2:6" x14ac:dyDescent="0.3">
      <c r="B66" s="131" t="s">
        <v>24</v>
      </c>
      <c r="C66" s="131"/>
      <c r="D66" s="131"/>
      <c r="E66" s="131"/>
      <c r="F66" s="131"/>
    </row>
    <row r="68" spans="2:6" x14ac:dyDescent="0.3">
      <c r="B68" s="127" t="s">
        <v>25</v>
      </c>
      <c r="C68" s="127"/>
      <c r="D68" s="127"/>
      <c r="E68" s="127"/>
      <c r="F68" s="127"/>
    </row>
    <row r="69" spans="2:6" x14ac:dyDescent="0.3">
      <c r="B69" s="127"/>
      <c r="C69" s="127"/>
      <c r="D69" s="127"/>
      <c r="E69" s="127"/>
      <c r="F69" s="127"/>
    </row>
    <row r="70" spans="2:6" x14ac:dyDescent="0.3">
      <c r="B70" s="127"/>
      <c r="C70" s="127"/>
      <c r="D70" s="127"/>
      <c r="E70" s="127"/>
      <c r="F70" s="127"/>
    </row>
    <row r="71" spans="2:6" ht="33.6" customHeight="1" x14ac:dyDescent="0.3">
      <c r="B71" s="127"/>
      <c r="C71" s="127"/>
      <c r="D71" s="127"/>
      <c r="E71" s="127"/>
      <c r="F71" s="127"/>
    </row>
    <row r="73" spans="2:6" x14ac:dyDescent="0.3">
      <c r="B73" s="131" t="s">
        <v>5</v>
      </c>
      <c r="C73" s="131"/>
      <c r="D73" s="131"/>
      <c r="E73" s="131"/>
      <c r="F73" s="131"/>
    </row>
    <row r="75" spans="2:6" x14ac:dyDescent="0.3">
      <c r="B75" s="127" t="s">
        <v>22</v>
      </c>
      <c r="C75" s="127"/>
      <c r="D75" s="127"/>
      <c r="E75" s="127"/>
      <c r="F75" s="127"/>
    </row>
    <row r="76" spans="2:6" x14ac:dyDescent="0.3">
      <c r="B76" s="127"/>
      <c r="C76" s="127"/>
      <c r="D76" s="127"/>
      <c r="E76" s="127"/>
      <c r="F76" s="127"/>
    </row>
    <row r="77" spans="2:6" x14ac:dyDescent="0.3">
      <c r="B77" s="127"/>
      <c r="C77" s="127"/>
      <c r="D77" s="127"/>
      <c r="E77" s="127"/>
      <c r="F77" s="127"/>
    </row>
    <row r="78" spans="2:6" x14ac:dyDescent="0.3">
      <c r="B78" s="127"/>
      <c r="C78" s="127"/>
      <c r="D78" s="127"/>
      <c r="E78" s="127"/>
      <c r="F78" s="127"/>
    </row>
    <row r="81" spans="2:6" ht="68.400000000000006" customHeight="1" x14ac:dyDescent="0.3">
      <c r="B81" s="125" t="s">
        <v>14</v>
      </c>
      <c r="C81" s="125"/>
      <c r="D81" s="125"/>
      <c r="E81" s="125"/>
      <c r="F81" s="125"/>
    </row>
    <row r="82" spans="2:6" ht="22.2" customHeight="1" x14ac:dyDescent="0.3">
      <c r="B82" s="126" t="s">
        <v>9</v>
      </c>
      <c r="C82" s="126"/>
      <c r="D82" s="126"/>
      <c r="E82" s="126"/>
      <c r="F82" s="126"/>
    </row>
    <row r="85" spans="2:6" x14ac:dyDescent="0.3">
      <c r="B85" s="129" t="s">
        <v>10</v>
      </c>
      <c r="C85" s="129"/>
      <c r="D85" s="129"/>
      <c r="E85" s="129"/>
      <c r="F85" s="129"/>
    </row>
    <row r="87" spans="2:6" x14ac:dyDescent="0.3">
      <c r="B87" s="127"/>
      <c r="C87" s="127"/>
      <c r="D87" s="127"/>
      <c r="E87" s="127"/>
      <c r="F87" s="127"/>
    </row>
    <row r="88" spans="2:6" x14ac:dyDescent="0.3">
      <c r="B88" s="127"/>
      <c r="C88" s="127"/>
      <c r="D88" s="127"/>
      <c r="E88" s="127"/>
      <c r="F88" s="127"/>
    </row>
    <row r="89" spans="2:6" x14ac:dyDescent="0.3">
      <c r="B89" s="127"/>
      <c r="C89" s="127"/>
      <c r="D89" s="127"/>
      <c r="E89" s="127"/>
      <c r="F89" s="127"/>
    </row>
    <row r="90" spans="2:6" x14ac:dyDescent="0.3">
      <c r="B90" s="127"/>
      <c r="C90" s="127"/>
      <c r="D90" s="127"/>
      <c r="E90" s="127"/>
      <c r="F90" s="127"/>
    </row>
    <row r="92" spans="2:6" ht="29.4" customHeight="1" x14ac:dyDescent="0.3">
      <c r="B92" s="130" t="s">
        <v>11</v>
      </c>
      <c r="C92" s="130"/>
      <c r="D92" s="130"/>
      <c r="E92" s="130"/>
      <c r="F92" s="130"/>
    </row>
    <row r="94" spans="2:6" x14ac:dyDescent="0.3">
      <c r="B94" s="132"/>
      <c r="C94" s="132"/>
      <c r="D94" s="132"/>
      <c r="E94" s="132"/>
      <c r="F94" s="132"/>
    </row>
    <row r="95" spans="2:6" x14ac:dyDescent="0.3">
      <c r="B95" s="132"/>
      <c r="C95" s="132"/>
      <c r="D95" s="132"/>
      <c r="E95" s="132"/>
      <c r="F95" s="132"/>
    </row>
    <row r="96" spans="2:6" x14ac:dyDescent="0.3">
      <c r="B96" s="132"/>
      <c r="C96" s="132"/>
      <c r="D96" s="132"/>
      <c r="E96" s="132"/>
      <c r="F96" s="132"/>
    </row>
    <row r="97" spans="2:6" x14ac:dyDescent="0.3">
      <c r="B97" s="132"/>
      <c r="C97" s="132"/>
      <c r="D97" s="132"/>
      <c r="E97" s="132"/>
      <c r="F97" s="132"/>
    </row>
    <row r="99" spans="2:6" ht="31.2" customHeight="1" x14ac:dyDescent="0.3">
      <c r="B99" s="130" t="s">
        <v>12</v>
      </c>
      <c r="C99" s="130"/>
      <c r="D99" s="130"/>
      <c r="E99" s="130"/>
      <c r="F99" s="130"/>
    </row>
    <row r="101" spans="2:6" x14ac:dyDescent="0.3">
      <c r="B101" s="127" t="s">
        <v>26</v>
      </c>
      <c r="C101" s="127"/>
      <c r="D101" s="127"/>
      <c r="E101" s="127"/>
      <c r="F101" s="127"/>
    </row>
    <row r="102" spans="2:6" x14ac:dyDescent="0.3">
      <c r="B102" s="127"/>
      <c r="C102" s="127"/>
      <c r="D102" s="127"/>
      <c r="E102" s="127"/>
      <c r="F102" s="127"/>
    </row>
    <row r="103" spans="2:6" x14ac:dyDescent="0.3">
      <c r="B103" s="127"/>
      <c r="C103" s="127"/>
      <c r="D103" s="127"/>
      <c r="E103" s="127"/>
      <c r="F103" s="127"/>
    </row>
    <row r="104" spans="2:6" x14ac:dyDescent="0.3">
      <c r="B104" s="127"/>
      <c r="C104" s="127"/>
      <c r="D104" s="127"/>
      <c r="E104" s="127"/>
      <c r="F104" s="127"/>
    </row>
    <row r="106" spans="2:6" ht="28.2" customHeight="1" x14ac:dyDescent="0.3">
      <c r="B106" s="130" t="s">
        <v>13</v>
      </c>
      <c r="C106" s="130"/>
      <c r="D106" s="130"/>
      <c r="E106" s="130"/>
      <c r="F106" s="130"/>
    </row>
    <row r="108" spans="2:6" x14ac:dyDescent="0.3">
      <c r="B108" s="127" t="s">
        <v>28</v>
      </c>
      <c r="C108" s="127"/>
      <c r="D108" s="127"/>
      <c r="E108" s="127"/>
      <c r="F108" s="127"/>
    </row>
    <row r="109" spans="2:6" x14ac:dyDescent="0.3">
      <c r="B109" s="127"/>
      <c r="C109" s="127"/>
      <c r="D109" s="127"/>
      <c r="E109" s="127"/>
      <c r="F109" s="127"/>
    </row>
    <row r="110" spans="2:6" x14ac:dyDescent="0.3">
      <c r="B110" s="127"/>
      <c r="C110" s="127"/>
      <c r="D110" s="127"/>
      <c r="E110" s="127"/>
      <c r="F110" s="127"/>
    </row>
    <row r="111" spans="2:6" x14ac:dyDescent="0.3">
      <c r="B111" s="127"/>
      <c r="C111" s="127"/>
      <c r="D111" s="127"/>
      <c r="E111" s="127"/>
      <c r="F111" s="127"/>
    </row>
    <row r="113" spans="2:6" ht="23.4" customHeight="1" x14ac:dyDescent="0.3">
      <c r="B113" s="114" t="s">
        <v>19</v>
      </c>
      <c r="C113" s="114"/>
      <c r="D113" s="114"/>
      <c r="E113" s="114"/>
      <c r="F113" s="114"/>
    </row>
    <row r="114" spans="2:6" ht="22.2" customHeight="1" x14ac:dyDescent="0.3">
      <c r="B114" s="115" t="s">
        <v>15</v>
      </c>
      <c r="C114" s="115"/>
      <c r="D114" s="115"/>
      <c r="E114" s="115"/>
      <c r="F114" s="115"/>
    </row>
    <row r="117" spans="2:6" ht="34.799999999999997" customHeight="1" x14ac:dyDescent="0.3">
      <c r="B117" s="130" t="s">
        <v>16</v>
      </c>
      <c r="C117" s="130"/>
      <c r="D117" s="130"/>
      <c r="E117" s="130"/>
      <c r="F117" s="130"/>
    </row>
    <row r="119" spans="2:6" x14ac:dyDescent="0.3">
      <c r="B119" s="127" t="s">
        <v>532</v>
      </c>
      <c r="C119" s="127"/>
      <c r="D119" s="127"/>
      <c r="E119" s="127"/>
      <c r="F119" s="127"/>
    </row>
    <row r="120" spans="2:6" x14ac:dyDescent="0.3">
      <c r="B120" s="127"/>
      <c r="C120" s="127"/>
      <c r="D120" s="127"/>
      <c r="E120" s="127"/>
      <c r="F120" s="127"/>
    </row>
    <row r="121" spans="2:6" x14ac:dyDescent="0.3">
      <c r="B121" s="127"/>
      <c r="C121" s="127"/>
      <c r="D121" s="127"/>
      <c r="E121" s="127"/>
      <c r="F121" s="127"/>
    </row>
    <row r="122" spans="2:6" x14ac:dyDescent="0.3">
      <c r="B122" s="127"/>
      <c r="C122" s="127"/>
      <c r="D122" s="127"/>
      <c r="E122" s="127"/>
      <c r="F122" s="127"/>
    </row>
    <row r="124" spans="2:6" ht="49.2" customHeight="1" x14ac:dyDescent="0.3">
      <c r="B124" s="130" t="s">
        <v>17</v>
      </c>
      <c r="C124" s="130"/>
      <c r="D124" s="130"/>
      <c r="E124" s="130"/>
      <c r="F124" s="130"/>
    </row>
    <row r="126" spans="2:6" x14ac:dyDescent="0.3">
      <c r="B126" s="127" t="s">
        <v>55</v>
      </c>
      <c r="C126" s="127"/>
      <c r="D126" s="127"/>
      <c r="E126" s="127"/>
      <c r="F126" s="127"/>
    </row>
    <row r="127" spans="2:6" x14ac:dyDescent="0.3">
      <c r="B127" s="127"/>
      <c r="C127" s="127"/>
      <c r="D127" s="127"/>
      <c r="E127" s="127"/>
      <c r="F127" s="127"/>
    </row>
    <row r="128" spans="2:6" x14ac:dyDescent="0.3">
      <c r="B128" s="127"/>
      <c r="C128" s="127"/>
      <c r="D128" s="127"/>
      <c r="E128" s="127"/>
      <c r="F128" s="127"/>
    </row>
    <row r="129" spans="2:6" x14ac:dyDescent="0.3">
      <c r="B129" s="127"/>
      <c r="C129" s="127"/>
      <c r="D129" s="127"/>
      <c r="E129" s="127"/>
      <c r="F129" s="127"/>
    </row>
    <row r="131" spans="2:6" ht="31.2" customHeight="1" x14ac:dyDescent="0.3">
      <c r="B131" s="130" t="s">
        <v>18</v>
      </c>
      <c r="C131" s="130"/>
      <c r="D131" s="130"/>
      <c r="E131" s="130"/>
      <c r="F131" s="130"/>
    </row>
    <row r="133" spans="2:6" x14ac:dyDescent="0.3">
      <c r="B133" s="127" t="s">
        <v>531</v>
      </c>
      <c r="C133" s="127"/>
      <c r="D133" s="127"/>
      <c r="E133" s="127"/>
      <c r="F133" s="127"/>
    </row>
    <row r="134" spans="2:6" x14ac:dyDescent="0.3">
      <c r="B134" s="127"/>
      <c r="C134" s="127"/>
      <c r="D134" s="127"/>
      <c r="E134" s="127"/>
      <c r="F134" s="127"/>
    </row>
    <row r="135" spans="2:6" x14ac:dyDescent="0.3">
      <c r="B135" s="127"/>
      <c r="C135" s="127"/>
      <c r="D135" s="127"/>
      <c r="E135" s="127"/>
      <c r="F135" s="127"/>
    </row>
    <row r="136" spans="2:6" x14ac:dyDescent="0.3">
      <c r="B136" s="127"/>
      <c r="C136" s="127"/>
      <c r="D136" s="127"/>
      <c r="E136" s="127"/>
      <c r="F136" s="127"/>
    </row>
  </sheetData>
  <sheetProtection formatCells="0" selectLockedCells="1"/>
  <customSheetViews>
    <customSheetView guid="{3079D2C0-EF2E-48E1-BAA9-7B24B5ED0808}" scale="120" showPageBreaks="1" hiddenColumns="1" topLeftCell="F1">
      <selection activeCell="AM128" sqref="AM128"/>
      <pageMargins left="0.7" right="0.7" top="0.75" bottom="0.75" header="0.3" footer="0.3"/>
      <pageSetup paperSize="9" orientation="portrait" r:id="rId1"/>
    </customSheetView>
  </customSheetViews>
  <mergeCells count="34">
    <mergeCell ref="B92:F92"/>
    <mergeCell ref="B94:F97"/>
    <mergeCell ref="B99:F99"/>
    <mergeCell ref="B101:F104"/>
    <mergeCell ref="B133:F136"/>
    <mergeCell ref="B117:F117"/>
    <mergeCell ref="B119:F122"/>
    <mergeCell ref="B124:F124"/>
    <mergeCell ref="B126:F129"/>
    <mergeCell ref="B131:F131"/>
    <mergeCell ref="B45:F45"/>
    <mergeCell ref="B52:F52"/>
    <mergeCell ref="B106:F106"/>
    <mergeCell ref="B108:F111"/>
    <mergeCell ref="B47:F50"/>
    <mergeCell ref="B54:F57"/>
    <mergeCell ref="B61:F64"/>
    <mergeCell ref="B75:F78"/>
    <mergeCell ref="B59:F59"/>
    <mergeCell ref="B73:F73"/>
    <mergeCell ref="B66:F66"/>
    <mergeCell ref="B68:F71"/>
    <mergeCell ref="B81:F81"/>
    <mergeCell ref="B82:F82"/>
    <mergeCell ref="B85:F85"/>
    <mergeCell ref="B87:F90"/>
    <mergeCell ref="B20:F20"/>
    <mergeCell ref="B21:F21"/>
    <mergeCell ref="B26:F29"/>
    <mergeCell ref="B33:F36"/>
    <mergeCell ref="B40:F43"/>
    <mergeCell ref="B24:F24"/>
    <mergeCell ref="B31:F31"/>
    <mergeCell ref="B38:F38"/>
  </mergeCells>
  <pageMargins left="0.7" right="0.7" top="0.75" bottom="0.75" header="0.3" footer="0.3"/>
  <pageSetup paperSize="9" orientation="portrait" r:id="rId2"/>
  <drawing r:id="rId3"/>
  <legacyDrawing r:id="rId4"/>
  <controls>
    <mc:AlternateContent xmlns:mc="http://schemas.openxmlformats.org/markup-compatibility/2006">
      <mc:Choice Requires="x14">
        <control shapeId="2049" r:id="rId5" name="TextBox1">
          <controlPr locked="0" defaultSize="0" autoLine="0" altText="Enter your responses to the prompt above." linkedCell="B47" r:id="rId6">
            <anchor moveWithCells="1">
              <from>
                <xdr:col>6</xdr:col>
                <xdr:colOff>228600</xdr:colOff>
                <xdr:row>46</xdr:row>
                <xdr:rowOff>22860</xdr:rowOff>
              </from>
              <to>
                <xdr:col>14</xdr:col>
                <xdr:colOff>411480</xdr:colOff>
                <xdr:row>50</xdr:row>
                <xdr:rowOff>60960</xdr:rowOff>
              </to>
            </anchor>
          </controlPr>
        </control>
      </mc:Choice>
      <mc:Fallback>
        <control shapeId="2049" r:id="rId5" name="TextBox1"/>
      </mc:Fallback>
    </mc:AlternateContent>
    <mc:AlternateContent xmlns:mc="http://schemas.openxmlformats.org/markup-compatibility/2006">
      <mc:Choice Requires="x14">
        <control shapeId="2050" r:id="rId7" name="TextBox2">
          <controlPr locked="0" defaultSize="0" autoLine="0" autoPict="0" altText="Enter your responses to the prompt above." linkedCell="B26" r:id="rId8">
            <anchor moveWithCells="1">
              <from>
                <xdr:col>6</xdr:col>
                <xdr:colOff>228600</xdr:colOff>
                <xdr:row>25</xdr:row>
                <xdr:rowOff>121920</xdr:rowOff>
              </from>
              <to>
                <xdr:col>14</xdr:col>
                <xdr:colOff>403860</xdr:colOff>
                <xdr:row>29</xdr:row>
                <xdr:rowOff>152400</xdr:rowOff>
              </to>
            </anchor>
          </controlPr>
        </control>
      </mc:Choice>
      <mc:Fallback>
        <control shapeId="2050" r:id="rId7" name="TextBox2"/>
      </mc:Fallback>
    </mc:AlternateContent>
    <mc:AlternateContent xmlns:mc="http://schemas.openxmlformats.org/markup-compatibility/2006">
      <mc:Choice Requires="x14">
        <control shapeId="2051" r:id="rId9" name="TextBox3">
          <controlPr locked="0" defaultSize="0" autoLine="0" altText="Enter your responses to the prompt above." linkedCell="B33" r:id="rId10">
            <anchor moveWithCells="1">
              <from>
                <xdr:col>6</xdr:col>
                <xdr:colOff>228600</xdr:colOff>
                <xdr:row>31</xdr:row>
                <xdr:rowOff>160020</xdr:rowOff>
              </from>
              <to>
                <xdr:col>14</xdr:col>
                <xdr:colOff>403860</xdr:colOff>
                <xdr:row>36</xdr:row>
                <xdr:rowOff>15240</xdr:rowOff>
              </to>
            </anchor>
          </controlPr>
        </control>
      </mc:Choice>
      <mc:Fallback>
        <control shapeId="2051" r:id="rId9" name="TextBox3"/>
      </mc:Fallback>
    </mc:AlternateContent>
    <mc:AlternateContent xmlns:mc="http://schemas.openxmlformats.org/markup-compatibility/2006">
      <mc:Choice Requires="x14">
        <control shapeId="2052" r:id="rId11" name="TextBox4">
          <controlPr locked="0" defaultSize="0" autoLine="0" altText="Enter your responses to the prompt above." linkedCell="B54" r:id="rId12">
            <anchor moveWithCells="1">
              <from>
                <xdr:col>6</xdr:col>
                <xdr:colOff>213360</xdr:colOff>
                <xdr:row>53</xdr:row>
                <xdr:rowOff>30480</xdr:rowOff>
              </from>
              <to>
                <xdr:col>14</xdr:col>
                <xdr:colOff>388620</xdr:colOff>
                <xdr:row>57</xdr:row>
                <xdr:rowOff>53340</xdr:rowOff>
              </to>
            </anchor>
          </controlPr>
        </control>
      </mc:Choice>
      <mc:Fallback>
        <control shapeId="2052" r:id="rId11" name="TextBox4"/>
      </mc:Fallback>
    </mc:AlternateContent>
    <mc:AlternateContent xmlns:mc="http://schemas.openxmlformats.org/markup-compatibility/2006">
      <mc:Choice Requires="x14">
        <control shapeId="2053" r:id="rId13" name="TextBox5">
          <controlPr locked="0" defaultSize="0" autoLine="0" altText="Enter your responses to the prompt above." linkedCell="B75" r:id="rId14">
            <anchor moveWithCells="1">
              <from>
                <xdr:col>6</xdr:col>
                <xdr:colOff>228600</xdr:colOff>
                <xdr:row>73</xdr:row>
                <xdr:rowOff>60960</xdr:rowOff>
              </from>
              <to>
                <xdr:col>14</xdr:col>
                <xdr:colOff>403860</xdr:colOff>
                <xdr:row>77</xdr:row>
                <xdr:rowOff>91440</xdr:rowOff>
              </to>
            </anchor>
          </controlPr>
        </control>
      </mc:Choice>
      <mc:Fallback>
        <control shapeId="2053" r:id="rId13" name="TextBox5"/>
      </mc:Fallback>
    </mc:AlternateContent>
    <mc:AlternateContent xmlns:mc="http://schemas.openxmlformats.org/markup-compatibility/2006">
      <mc:Choice Requires="x14">
        <control shapeId="2054" r:id="rId15" name="TextBox6">
          <controlPr locked="0" defaultSize="0" autoLine="0" altText="Enter your responses to the prompt above." linkedCell="B94" r:id="rId16">
            <anchor moveWithCells="1">
              <from>
                <xdr:col>6</xdr:col>
                <xdr:colOff>228600</xdr:colOff>
                <xdr:row>92</xdr:row>
                <xdr:rowOff>60960</xdr:rowOff>
              </from>
              <to>
                <xdr:col>14</xdr:col>
                <xdr:colOff>403860</xdr:colOff>
                <xdr:row>96</xdr:row>
                <xdr:rowOff>91440</xdr:rowOff>
              </to>
            </anchor>
          </controlPr>
        </control>
      </mc:Choice>
      <mc:Fallback>
        <control shapeId="2054" r:id="rId15" name="TextBox6"/>
      </mc:Fallback>
    </mc:AlternateContent>
    <mc:AlternateContent xmlns:mc="http://schemas.openxmlformats.org/markup-compatibility/2006">
      <mc:Choice Requires="x14">
        <control shapeId="2055" r:id="rId17" name="TextBox7">
          <controlPr locked="0" defaultSize="0" autoLine="0" altText="Enter your responses to the prompt above." linkedCell="B87" r:id="rId18">
            <anchor moveWithCells="1">
              <from>
                <xdr:col>6</xdr:col>
                <xdr:colOff>228600</xdr:colOff>
                <xdr:row>86</xdr:row>
                <xdr:rowOff>7620</xdr:rowOff>
              </from>
              <to>
                <xdr:col>14</xdr:col>
                <xdr:colOff>403860</xdr:colOff>
                <xdr:row>90</xdr:row>
                <xdr:rowOff>45720</xdr:rowOff>
              </to>
            </anchor>
          </controlPr>
        </control>
      </mc:Choice>
      <mc:Fallback>
        <control shapeId="2055" r:id="rId17" name="TextBox7"/>
      </mc:Fallback>
    </mc:AlternateContent>
    <mc:AlternateContent xmlns:mc="http://schemas.openxmlformats.org/markup-compatibility/2006">
      <mc:Choice Requires="x14">
        <control shapeId="2056" r:id="rId19" name="TextBox8">
          <controlPr locked="0" defaultSize="0" autoLine="0" altText="Enter your responses to the prompt above." linkedCell="B68" r:id="rId20">
            <anchor moveWithCells="1">
              <from>
                <xdr:col>6</xdr:col>
                <xdr:colOff>228600</xdr:colOff>
                <xdr:row>67</xdr:row>
                <xdr:rowOff>106680</xdr:rowOff>
              </from>
              <to>
                <xdr:col>14</xdr:col>
                <xdr:colOff>403860</xdr:colOff>
                <xdr:row>70</xdr:row>
                <xdr:rowOff>320040</xdr:rowOff>
              </to>
            </anchor>
          </controlPr>
        </control>
      </mc:Choice>
      <mc:Fallback>
        <control shapeId="2056" r:id="rId19" name="TextBox8"/>
      </mc:Fallback>
    </mc:AlternateContent>
    <mc:AlternateContent xmlns:mc="http://schemas.openxmlformats.org/markup-compatibility/2006">
      <mc:Choice Requires="x14">
        <control shapeId="2057" r:id="rId21" name="TextBox9">
          <controlPr locked="0" defaultSize="0" autoLine="0" altText="Enter your responses to the prompt above." linkedCell="B61" r:id="rId22">
            <anchor moveWithCells="1">
              <from>
                <xdr:col>6</xdr:col>
                <xdr:colOff>228600</xdr:colOff>
                <xdr:row>60</xdr:row>
                <xdr:rowOff>91440</xdr:rowOff>
              </from>
              <to>
                <xdr:col>14</xdr:col>
                <xdr:colOff>403860</xdr:colOff>
                <xdr:row>64</xdr:row>
                <xdr:rowOff>121920</xdr:rowOff>
              </to>
            </anchor>
          </controlPr>
        </control>
      </mc:Choice>
      <mc:Fallback>
        <control shapeId="2057" r:id="rId21" name="TextBox9"/>
      </mc:Fallback>
    </mc:AlternateContent>
    <mc:AlternateContent xmlns:mc="http://schemas.openxmlformats.org/markup-compatibility/2006">
      <mc:Choice Requires="x14">
        <control shapeId="2058" r:id="rId23" name="TextBox10">
          <controlPr locked="0" defaultSize="0" autoLine="0" altText="Enter your responses to the prompt above." linkedCell="B40" r:id="rId24">
            <anchor moveWithCells="1">
              <from>
                <xdr:col>6</xdr:col>
                <xdr:colOff>228600</xdr:colOff>
                <xdr:row>39</xdr:row>
                <xdr:rowOff>38100</xdr:rowOff>
              </from>
              <to>
                <xdr:col>14</xdr:col>
                <xdr:colOff>403860</xdr:colOff>
                <xdr:row>43</xdr:row>
                <xdr:rowOff>68580</xdr:rowOff>
              </to>
            </anchor>
          </controlPr>
        </control>
      </mc:Choice>
      <mc:Fallback>
        <control shapeId="2058" r:id="rId23" name="TextBox10"/>
      </mc:Fallback>
    </mc:AlternateContent>
    <mc:AlternateContent xmlns:mc="http://schemas.openxmlformats.org/markup-compatibility/2006">
      <mc:Choice Requires="x14">
        <control shapeId="2059" r:id="rId25" name="TextBox11">
          <controlPr locked="0" defaultSize="0" autoLine="0" altText="Enter your responses to the prompt above." linkedCell="B101" r:id="rId26">
            <anchor moveWithCells="1">
              <from>
                <xdr:col>6</xdr:col>
                <xdr:colOff>228600</xdr:colOff>
                <xdr:row>98</xdr:row>
                <xdr:rowOff>274320</xdr:rowOff>
              </from>
              <to>
                <xdr:col>14</xdr:col>
                <xdr:colOff>403860</xdr:colOff>
                <xdr:row>102</xdr:row>
                <xdr:rowOff>83820</xdr:rowOff>
              </to>
            </anchor>
          </controlPr>
        </control>
      </mc:Choice>
      <mc:Fallback>
        <control shapeId="2059" r:id="rId25" name="TextBox11"/>
      </mc:Fallback>
    </mc:AlternateContent>
    <mc:AlternateContent xmlns:mc="http://schemas.openxmlformats.org/markup-compatibility/2006">
      <mc:Choice Requires="x14">
        <control shapeId="2060" r:id="rId27" name="TextBox12">
          <controlPr locked="0" defaultSize="0" autoLine="0" altText="Enter your responses to the prompt above." linkedCell="B108" r:id="rId28">
            <anchor moveWithCells="1">
              <from>
                <xdr:col>6</xdr:col>
                <xdr:colOff>228600</xdr:colOff>
                <xdr:row>105</xdr:row>
                <xdr:rowOff>106680</xdr:rowOff>
              </from>
              <to>
                <xdr:col>14</xdr:col>
                <xdr:colOff>403860</xdr:colOff>
                <xdr:row>108</xdr:row>
                <xdr:rowOff>129540</xdr:rowOff>
              </to>
            </anchor>
          </controlPr>
        </control>
      </mc:Choice>
      <mc:Fallback>
        <control shapeId="2060" r:id="rId27" name="TextBox12"/>
      </mc:Fallback>
    </mc:AlternateContent>
    <mc:AlternateContent xmlns:mc="http://schemas.openxmlformats.org/markup-compatibility/2006">
      <mc:Choice Requires="x14">
        <control shapeId="2061" r:id="rId29" name="TextBox13">
          <controlPr locked="0" defaultSize="0" autoLine="0" altText="Enter your responses to the prompt above." linkedCell="B119" r:id="rId30">
            <anchor moveWithCells="1">
              <from>
                <xdr:col>6</xdr:col>
                <xdr:colOff>228600</xdr:colOff>
                <xdr:row>122</xdr:row>
                <xdr:rowOff>83820</xdr:rowOff>
              </from>
              <to>
                <xdr:col>14</xdr:col>
                <xdr:colOff>403860</xdr:colOff>
                <xdr:row>124</xdr:row>
                <xdr:rowOff>30480</xdr:rowOff>
              </to>
            </anchor>
          </controlPr>
        </control>
      </mc:Choice>
      <mc:Fallback>
        <control shapeId="2061" r:id="rId29" name="TextBox13"/>
      </mc:Fallback>
    </mc:AlternateContent>
    <mc:AlternateContent xmlns:mc="http://schemas.openxmlformats.org/markup-compatibility/2006">
      <mc:Choice Requires="x14">
        <control shapeId="2062" r:id="rId31" name="TextBox14">
          <controlPr locked="0" defaultSize="0" autoLine="0" altText="Enter your responses to the prompt above." linkedCell="B126" r:id="rId16">
            <anchor moveWithCells="1">
              <from>
                <xdr:col>6</xdr:col>
                <xdr:colOff>228600</xdr:colOff>
                <xdr:row>128</xdr:row>
                <xdr:rowOff>91440</xdr:rowOff>
              </from>
              <to>
                <xdr:col>14</xdr:col>
                <xdr:colOff>403860</xdr:colOff>
                <xdr:row>131</xdr:row>
                <xdr:rowOff>91440</xdr:rowOff>
              </to>
            </anchor>
          </controlPr>
        </control>
      </mc:Choice>
      <mc:Fallback>
        <control shapeId="2062" r:id="rId31" name="TextBox14"/>
      </mc:Fallback>
    </mc:AlternateContent>
    <mc:AlternateContent xmlns:mc="http://schemas.openxmlformats.org/markup-compatibility/2006">
      <mc:Choice Requires="x14">
        <control shapeId="2063" r:id="rId32" name="TextBox15">
          <controlPr locked="0" defaultSize="0" autoLine="0" autoPict="0" altText="Enter your responses to the prompt above." linkedCell="B133" r:id="rId33">
            <anchor moveWithCells="1">
              <from>
                <xdr:col>6</xdr:col>
                <xdr:colOff>228600</xdr:colOff>
                <xdr:row>135</xdr:row>
                <xdr:rowOff>22860</xdr:rowOff>
              </from>
              <to>
                <xdr:col>14</xdr:col>
                <xdr:colOff>403860</xdr:colOff>
                <xdr:row>139</xdr:row>
                <xdr:rowOff>53340</xdr:rowOff>
              </to>
            </anchor>
          </controlPr>
        </control>
      </mc:Choice>
      <mc:Fallback>
        <control shapeId="2063" r:id="rId32" name="TextBox15"/>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79291-9E55-4FF5-9D08-7B7C00E492CC}">
  <sheetPr codeName="Sheet11"/>
  <dimension ref="A1"/>
  <sheetViews>
    <sheetView zoomScale="205" zoomScaleNormal="205" workbookViewId="0"/>
  </sheetViews>
  <sheetFormatPr defaultRowHeight="14.4" x14ac:dyDescent="0.3"/>
  <sheetData/>
  <customSheetViews>
    <customSheetView guid="{3079D2C0-EF2E-48E1-BAA9-7B24B5ED0808}" scale="205" showPageBreaks="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1BA44-B7A9-40EE-B57B-C45073100C78}">
  <sheetPr codeName="Sheet4"/>
  <dimension ref="A1:P29"/>
  <sheetViews>
    <sheetView workbookViewId="0">
      <selection activeCell="H3" sqref="H3"/>
    </sheetView>
  </sheetViews>
  <sheetFormatPr defaultRowHeight="14.4" x14ac:dyDescent="0.3"/>
  <sheetData>
    <row r="1" spans="1:16" x14ac:dyDescent="0.3">
      <c r="G1">
        <v>2</v>
      </c>
      <c r="H1">
        <f>IF(L3=FALSE,A2,A3)</f>
        <v>1</v>
      </c>
    </row>
    <row r="2" spans="1:16" x14ac:dyDescent="0.3">
      <c r="A2">
        <f>IF(L3=TRUE,2,1)</f>
        <v>1</v>
      </c>
      <c r="D2" t="s">
        <v>0</v>
      </c>
      <c r="G2" t="str" cm="1">
        <f t="array" ref="G2">INDEX(D$1:D$74,SMALL(IF($A$2:$A$74=$G$1,ROW($A$2:$A$74)),ROW()-ROW($G$1)))</f>
        <v>that</v>
      </c>
      <c r="H2" t="str" cm="1">
        <f t="array" ref="H2">INDEX(D$1:D$74,SMALL(IF($A$2:$A$74=$H$1,ROW($A$2:$A$74)),ROW()-ROW($H$1)))</f>
        <v>This</v>
      </c>
    </row>
    <row r="3" spans="1:16" x14ac:dyDescent="0.3">
      <c r="A3">
        <f>IF(L3=TRUE,1,2)</f>
        <v>2</v>
      </c>
      <c r="D3" t="s">
        <v>526</v>
      </c>
      <c r="G3" t="e" cm="1">
        <f t="array" ref="G3">INDEX(D$1:D$74,SMALL(IF($A$2:$A$74=$G$1,ROW($A$2:$A$74)),ROW()-ROW($G$1)))</f>
        <v>#NUM!</v>
      </c>
      <c r="L3" t="b">
        <v>0</v>
      </c>
    </row>
    <row r="8" spans="1:16" x14ac:dyDescent="0.3">
      <c r="P8" t="s">
        <v>29</v>
      </c>
    </row>
    <row r="9" spans="1:16" x14ac:dyDescent="0.3">
      <c r="K9" t="s">
        <v>528</v>
      </c>
    </row>
    <row r="10" spans="1:16" x14ac:dyDescent="0.3">
      <c r="P10" t="s">
        <v>30</v>
      </c>
    </row>
    <row r="12" spans="1:16" x14ac:dyDescent="0.3">
      <c r="P12" t="s">
        <v>31</v>
      </c>
    </row>
    <row r="29" spans="11:11" x14ac:dyDescent="0.3">
      <c r="K29" t="s">
        <v>527</v>
      </c>
    </row>
  </sheetData>
  <customSheetViews>
    <customSheetView guid="{3079D2C0-EF2E-48E1-BAA9-7B24B5ED0808}" showPageBreaks="1">
      <selection activeCell="H3" sqref="H3"/>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controls>
    <mc:AlternateContent xmlns:mc="http://schemas.openxmlformats.org/markup-compatibility/2006">
      <mc:Choice Requires="x14">
        <control shapeId="14337" r:id="rId5" name="ToggleButton1">
          <controlPr defaultSize="0" autoLine="0" autoPict="0" linkedCell="L3" r:id="rId6">
            <anchor moveWithCells="1">
              <from>
                <xdr:col>11</xdr:col>
                <xdr:colOff>106680</xdr:colOff>
                <xdr:row>9</xdr:row>
                <xdr:rowOff>167640</xdr:rowOff>
              </from>
              <to>
                <xdr:col>13</xdr:col>
                <xdr:colOff>7620</xdr:colOff>
                <xdr:row>13</xdr:row>
                <xdr:rowOff>99060</xdr:rowOff>
              </to>
            </anchor>
          </controlPr>
        </control>
      </mc:Choice>
      <mc:Fallback>
        <control shapeId="14337" r:id="rId5" name="ToggleButton1"/>
      </mc:Fallback>
    </mc:AlternateContent>
    <mc:AlternateContent xmlns:mc="http://schemas.openxmlformats.org/markup-compatibility/2006">
      <mc:Choice Requires="x14">
        <control shapeId="14338" r:id="rId7" name="TextBox1">
          <controlPr locked="0" defaultSize="0" autoLine="0" linkedCell="K9" r:id="rId8">
            <anchor moveWithCells="1">
              <from>
                <xdr:col>4</xdr:col>
                <xdr:colOff>342900</xdr:colOff>
                <xdr:row>9</xdr:row>
                <xdr:rowOff>68580</xdr:rowOff>
              </from>
              <to>
                <xdr:col>7</xdr:col>
                <xdr:colOff>571500</xdr:colOff>
                <xdr:row>17</xdr:row>
                <xdr:rowOff>129540</xdr:rowOff>
              </to>
            </anchor>
          </controlPr>
        </control>
      </mc:Choice>
      <mc:Fallback>
        <control shapeId="14338" r:id="rId7" name="Text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46BC-7123-4D78-A527-509381C4816A}">
  <sheetPr codeName="Sheet3"/>
  <dimension ref="A4:AR164"/>
  <sheetViews>
    <sheetView showGridLines="0" showRowColHeaders="0" topLeftCell="A5" zoomScale="111" zoomScaleNormal="115" workbookViewId="0">
      <selection activeCell="A132" sqref="A132"/>
    </sheetView>
  </sheetViews>
  <sheetFormatPr defaultRowHeight="14.4" x14ac:dyDescent="0.3"/>
  <cols>
    <col min="1" max="1" width="30.77734375" style="90" customWidth="1"/>
    <col min="2" max="2" width="27.109375" style="90" customWidth="1"/>
    <col min="3" max="3" width="11.77734375" style="90" customWidth="1"/>
    <col min="4" max="8" width="8.88671875" style="90"/>
    <col min="9" max="23" width="8.88671875" style="90" hidden="1" customWidth="1"/>
    <col min="24" max="25" width="11.88671875" style="90" hidden="1" customWidth="1"/>
    <col min="26" max="36" width="8.88671875" style="90" hidden="1" customWidth="1"/>
    <col min="37" max="16384" width="8.88671875" style="90"/>
  </cols>
  <sheetData>
    <row r="4" spans="11:29" x14ac:dyDescent="0.3">
      <c r="K4" s="90" t="s">
        <v>32</v>
      </c>
    </row>
    <row r="5" spans="11:29" x14ac:dyDescent="0.3">
      <c r="K5" s="90" t="s">
        <v>33</v>
      </c>
    </row>
    <row r="6" spans="11:29" x14ac:dyDescent="0.3">
      <c r="K6" s="90" t="s">
        <v>34</v>
      </c>
    </row>
    <row r="7" spans="11:29" x14ac:dyDescent="0.3">
      <c r="K7" s="90" t="s">
        <v>37</v>
      </c>
    </row>
    <row r="8" spans="11:29" x14ac:dyDescent="0.3">
      <c r="K8" s="90" t="s">
        <v>38</v>
      </c>
    </row>
    <row r="9" spans="11:29" x14ac:dyDescent="0.3">
      <c r="K9" s="90" t="s">
        <v>35</v>
      </c>
    </row>
    <row r="10" spans="11:29" x14ac:dyDescent="0.3">
      <c r="K10" s="90" t="s">
        <v>36</v>
      </c>
    </row>
    <row r="12" spans="11:29" x14ac:dyDescent="0.3">
      <c r="AC12" s="90" t="s">
        <v>497</v>
      </c>
    </row>
    <row r="13" spans="11:29" x14ac:dyDescent="0.3">
      <c r="P13" s="90" t="s">
        <v>49</v>
      </c>
      <c r="U13" s="90" t="str">
        <f>"ILO " &amp;V13&amp; ": " &amp; W13</f>
        <v>ILO 1: ...</v>
      </c>
      <c r="V13" s="90">
        <v>1</v>
      </c>
      <c r="W13" s="90" t="str">
        <f>B22</f>
        <v>...</v>
      </c>
      <c r="X13" s="90" t="s">
        <v>55</v>
      </c>
      <c r="Y13" s="90" t="b" cm="1">
        <f t="array" ref="Y13:Y20">ISNUMBER(SEARCH(AC13,V13:V20))</f>
        <v>0</v>
      </c>
      <c r="Z13" s="90" t="s">
        <v>530</v>
      </c>
      <c r="AA13" s="90" t="s">
        <v>534</v>
      </c>
      <c r="AC13" s="90" t="str">
        <f>O82</f>
        <v>ILO 4: Demonstrate mastery and skills needed to conduct developmental research</v>
      </c>
    </row>
    <row r="14" spans="11:29" x14ac:dyDescent="0.3">
      <c r="P14" s="90" t="s">
        <v>50</v>
      </c>
      <c r="U14" s="90" t="str">
        <f t="shared" ref="U14:U20" si="0">"ILO " &amp;V14&amp; ": " &amp; W14</f>
        <v>ILO 2: ...</v>
      </c>
      <c r="V14" s="90">
        <v>2</v>
      </c>
      <c r="W14" s="90" t="str">
        <f>B28</f>
        <v>...</v>
      </c>
      <c r="X14" s="90" t="s">
        <v>55</v>
      </c>
      <c r="Y14" s="90" t="b">
        <v>0</v>
      </c>
      <c r="Z14" s="90" t="s">
        <v>546</v>
      </c>
      <c r="AA14" s="90" t="s">
        <v>537</v>
      </c>
    </row>
    <row r="15" spans="11:29" x14ac:dyDescent="0.3">
      <c r="P15" s="90" t="s">
        <v>51</v>
      </c>
      <c r="U15" s="90" t="str">
        <f t="shared" si="0"/>
        <v>ILO 3: ...</v>
      </c>
      <c r="V15" s="90">
        <v>3</v>
      </c>
      <c r="W15" s="90" t="str">
        <f>B36</f>
        <v>...</v>
      </c>
      <c r="X15" s="90" t="s">
        <v>55</v>
      </c>
      <c r="Y15" s="90" t="b">
        <v>0</v>
      </c>
      <c r="Z15" s="90" t="s">
        <v>538</v>
      </c>
      <c r="AA15" s="90" t="s">
        <v>535</v>
      </c>
    </row>
    <row r="16" spans="11:29" x14ac:dyDescent="0.3">
      <c r="P16" s="90" t="s">
        <v>52</v>
      </c>
      <c r="U16" s="90" t="str">
        <f t="shared" si="0"/>
        <v>ILO 4: Demonstrate mastery and skills needed to conduct developmental research</v>
      </c>
      <c r="V16" s="90">
        <v>4</v>
      </c>
      <c r="W16" s="90" t="str">
        <f>B44</f>
        <v>Demonstrate mastery and skills needed to conduct developmental research</v>
      </c>
      <c r="X16" s="90" t="s">
        <v>51</v>
      </c>
      <c r="Y16" s="90" t="b">
        <v>0</v>
      </c>
      <c r="Z16" s="90" t="s">
        <v>548</v>
      </c>
      <c r="AA16" s="90" t="s">
        <v>600</v>
      </c>
    </row>
    <row r="17" spans="2:27" x14ac:dyDescent="0.3">
      <c r="P17" s="90" t="s">
        <v>53</v>
      </c>
      <c r="U17" s="90" t="str">
        <f t="shared" si="0"/>
        <v>ILO 5: n/a4</v>
      </c>
      <c r="V17" s="90">
        <v>5</v>
      </c>
      <c r="W17" s="90" t="str">
        <f>B52</f>
        <v>n/a4</v>
      </c>
      <c r="Y17" s="90" t="b">
        <v>0</v>
      </c>
      <c r="Z17" s="90" t="s">
        <v>495</v>
      </c>
      <c r="AA17" s="90" t="s">
        <v>536</v>
      </c>
    </row>
    <row r="18" spans="2:27" x14ac:dyDescent="0.3">
      <c r="M18" s="90" t="s">
        <v>29</v>
      </c>
      <c r="P18" s="90" t="s">
        <v>54</v>
      </c>
      <c r="U18" s="90" t="str">
        <f t="shared" si="0"/>
        <v>ILO 6: n/a5</v>
      </c>
      <c r="V18" s="90">
        <v>6</v>
      </c>
      <c r="W18" s="90" t="str">
        <f>B60</f>
        <v>n/a5</v>
      </c>
      <c r="Y18" s="90" t="b">
        <v>0</v>
      </c>
    </row>
    <row r="19" spans="2:27" x14ac:dyDescent="0.3">
      <c r="U19" s="90" t="str">
        <f t="shared" si="0"/>
        <v>ILO 7: n/a6</v>
      </c>
      <c r="V19" s="90">
        <v>7</v>
      </c>
      <c r="W19" s="90" t="str">
        <f>B68</f>
        <v>n/a6</v>
      </c>
      <c r="Y19" s="90" t="b">
        <v>0</v>
      </c>
    </row>
    <row r="20" spans="2:27" ht="19.2" customHeight="1" x14ac:dyDescent="0.3">
      <c r="B20" s="136" t="s">
        <v>39</v>
      </c>
      <c r="C20" s="136"/>
      <c r="D20" s="136"/>
      <c r="E20" s="136"/>
      <c r="F20" s="136"/>
      <c r="M20" s="93" t="s">
        <v>485</v>
      </c>
      <c r="U20" s="90" t="str">
        <f t="shared" si="0"/>
        <v>ILO 8: n/a7</v>
      </c>
      <c r="V20" s="90">
        <v>8</v>
      </c>
      <c r="W20" s="94" t="str">
        <f>B76</f>
        <v>n/a7</v>
      </c>
      <c r="X20" s="94" t="s">
        <v>55</v>
      </c>
      <c r="Y20" s="94" t="b">
        <v>0</v>
      </c>
    </row>
    <row r="21" spans="2:27" ht="15" thickBot="1" x14ac:dyDescent="0.35"/>
    <row r="22" spans="2:27" x14ac:dyDescent="0.3">
      <c r="B22" s="140" t="s">
        <v>617</v>
      </c>
      <c r="C22" s="141"/>
      <c r="D22" s="141"/>
      <c r="E22" s="141"/>
      <c r="F22" s="142"/>
    </row>
    <row r="23" spans="2:27" x14ac:dyDescent="0.3">
      <c r="B23" s="143"/>
      <c r="C23" s="144"/>
      <c r="D23" s="144"/>
      <c r="E23" s="144"/>
      <c r="F23" s="145"/>
    </row>
    <row r="24" spans="2:27" x14ac:dyDescent="0.3">
      <c r="B24" s="143"/>
      <c r="C24" s="144"/>
      <c r="D24" s="144"/>
      <c r="E24" s="144"/>
      <c r="F24" s="145"/>
    </row>
    <row r="25" spans="2:27" ht="15" thickBot="1" x14ac:dyDescent="0.35">
      <c r="B25" s="146"/>
      <c r="C25" s="147"/>
      <c r="D25" s="147"/>
      <c r="E25" s="147"/>
      <c r="F25" s="148"/>
    </row>
    <row r="26" spans="2:27" ht="32.4" customHeight="1" thickBot="1" x14ac:dyDescent="0.35">
      <c r="B26" s="106">
        <v>0</v>
      </c>
      <c r="C26" s="107"/>
      <c r="D26" s="108" t="s">
        <v>48</v>
      </c>
      <c r="E26" s="138" t="str">
        <f>X13</f>
        <v/>
      </c>
      <c r="F26" s="139"/>
    </row>
    <row r="27" spans="2:27" ht="5.4" customHeight="1" thickBot="1" x14ac:dyDescent="0.35">
      <c r="B27" s="136" t="s">
        <v>40</v>
      </c>
      <c r="C27" s="149"/>
      <c r="D27" s="149"/>
      <c r="E27" s="149"/>
      <c r="F27" s="149"/>
    </row>
    <row r="28" spans="2:27" x14ac:dyDescent="0.3">
      <c r="B28" s="140" t="s">
        <v>617</v>
      </c>
      <c r="C28" s="141"/>
      <c r="D28" s="141"/>
      <c r="E28" s="141"/>
      <c r="F28" s="142"/>
    </row>
    <row r="29" spans="2:27" x14ac:dyDescent="0.3">
      <c r="B29" s="143"/>
      <c r="C29" s="144"/>
      <c r="D29" s="144"/>
      <c r="E29" s="144"/>
      <c r="F29" s="145"/>
    </row>
    <row r="30" spans="2:27" x14ac:dyDescent="0.3">
      <c r="B30" s="143"/>
      <c r="C30" s="144"/>
      <c r="D30" s="144"/>
      <c r="E30" s="144"/>
      <c r="F30" s="145"/>
    </row>
    <row r="31" spans="2:27" ht="15" thickBot="1" x14ac:dyDescent="0.35">
      <c r="B31" s="146"/>
      <c r="C31" s="147"/>
      <c r="D31" s="147"/>
      <c r="E31" s="147"/>
      <c r="F31" s="148"/>
    </row>
    <row r="32" spans="2:27" ht="31.2" customHeight="1" thickBot="1" x14ac:dyDescent="0.35">
      <c r="B32" s="106" t="s">
        <v>47</v>
      </c>
      <c r="C32" s="107"/>
      <c r="D32" s="108" t="s">
        <v>48</v>
      </c>
      <c r="E32" s="138" t="str">
        <f>X14</f>
        <v/>
      </c>
      <c r="F32" s="139"/>
    </row>
    <row r="33" spans="2:6" ht="1.2" customHeight="1" x14ac:dyDescent="0.3"/>
    <row r="34" spans="2:6" ht="12" customHeight="1" thickBot="1" x14ac:dyDescent="0.35">
      <c r="B34" s="136" t="s">
        <v>41</v>
      </c>
      <c r="C34" s="136"/>
      <c r="D34" s="136"/>
      <c r="E34" s="136"/>
      <c r="F34" s="136"/>
    </row>
    <row r="35" spans="2:6" ht="15" hidden="1" thickBot="1" x14ac:dyDescent="0.35"/>
    <row r="36" spans="2:6" x14ac:dyDescent="0.3">
      <c r="B36" s="140" t="s">
        <v>617</v>
      </c>
      <c r="C36" s="141"/>
      <c r="D36" s="141"/>
      <c r="E36" s="141"/>
      <c r="F36" s="142"/>
    </row>
    <row r="37" spans="2:6" x14ac:dyDescent="0.3">
      <c r="B37" s="143"/>
      <c r="C37" s="144"/>
      <c r="D37" s="144"/>
      <c r="E37" s="144"/>
      <c r="F37" s="145"/>
    </row>
    <row r="38" spans="2:6" x14ac:dyDescent="0.3">
      <c r="B38" s="143"/>
      <c r="C38" s="144"/>
      <c r="D38" s="144"/>
      <c r="E38" s="144"/>
      <c r="F38" s="145"/>
    </row>
    <row r="39" spans="2:6" ht="15" thickBot="1" x14ac:dyDescent="0.35">
      <c r="B39" s="146"/>
      <c r="C39" s="147"/>
      <c r="D39" s="147"/>
      <c r="E39" s="147"/>
      <c r="F39" s="148"/>
    </row>
    <row r="40" spans="2:6" ht="48" customHeight="1" thickBot="1" x14ac:dyDescent="0.35">
      <c r="B40" s="106" t="s">
        <v>47</v>
      </c>
      <c r="C40" s="107"/>
      <c r="D40" s="108" t="s">
        <v>48</v>
      </c>
      <c r="E40" s="138" t="str">
        <f>X15</f>
        <v/>
      </c>
      <c r="F40" s="139"/>
    </row>
    <row r="42" spans="2:6" x14ac:dyDescent="0.3">
      <c r="B42" s="150" t="s">
        <v>43</v>
      </c>
      <c r="C42" s="150"/>
      <c r="D42" s="150"/>
      <c r="E42" s="150"/>
      <c r="F42" s="150"/>
    </row>
    <row r="43" spans="2:6" ht="15" thickBot="1" x14ac:dyDescent="0.35"/>
    <row r="44" spans="2:6" x14ac:dyDescent="0.3">
      <c r="B44" s="140" t="s">
        <v>524</v>
      </c>
      <c r="C44" s="141"/>
      <c r="D44" s="141"/>
      <c r="E44" s="141"/>
      <c r="F44" s="142"/>
    </row>
    <row r="45" spans="2:6" x14ac:dyDescent="0.3">
      <c r="B45" s="143"/>
      <c r="C45" s="144"/>
      <c r="D45" s="144"/>
      <c r="E45" s="144"/>
      <c r="F45" s="145"/>
    </row>
    <row r="46" spans="2:6" x14ac:dyDescent="0.3">
      <c r="B46" s="143"/>
      <c r="C46" s="144"/>
      <c r="D46" s="144"/>
      <c r="E46" s="144"/>
      <c r="F46" s="145"/>
    </row>
    <row r="47" spans="2:6" ht="15" thickBot="1" x14ac:dyDescent="0.35">
      <c r="B47" s="146"/>
      <c r="C47" s="147"/>
      <c r="D47" s="147"/>
      <c r="E47" s="147"/>
      <c r="F47" s="148"/>
    </row>
    <row r="48" spans="2:6" ht="48" customHeight="1" thickBot="1" x14ac:dyDescent="0.35">
      <c r="B48" s="106" t="s">
        <v>47</v>
      </c>
      <c r="C48" s="107" t="s">
        <v>332</v>
      </c>
      <c r="D48" s="108" t="s">
        <v>48</v>
      </c>
      <c r="E48" s="138" t="str">
        <f>X16</f>
        <v>Apply</v>
      </c>
      <c r="F48" s="139"/>
    </row>
    <row r="50" spans="2:6" x14ac:dyDescent="0.3">
      <c r="B50" s="150" t="s">
        <v>42</v>
      </c>
      <c r="C50" s="150"/>
      <c r="D50" s="150"/>
      <c r="E50" s="150"/>
      <c r="F50" s="150"/>
    </row>
    <row r="51" spans="2:6" ht="15" thickBot="1" x14ac:dyDescent="0.35"/>
    <row r="52" spans="2:6" x14ac:dyDescent="0.3">
      <c r="B52" s="140" t="s">
        <v>604</v>
      </c>
      <c r="C52" s="141"/>
      <c r="D52" s="141"/>
      <c r="E52" s="141"/>
      <c r="F52" s="142"/>
    </row>
    <row r="53" spans="2:6" x14ac:dyDescent="0.3">
      <c r="B53" s="143"/>
      <c r="C53" s="144"/>
      <c r="D53" s="144"/>
      <c r="E53" s="144"/>
      <c r="F53" s="145"/>
    </row>
    <row r="54" spans="2:6" x14ac:dyDescent="0.3">
      <c r="B54" s="143"/>
      <c r="C54" s="144"/>
      <c r="D54" s="144"/>
      <c r="E54" s="144"/>
      <c r="F54" s="145"/>
    </row>
    <row r="55" spans="2:6" ht="15" thickBot="1" x14ac:dyDescent="0.35">
      <c r="B55" s="146"/>
      <c r="C55" s="147"/>
      <c r="D55" s="147"/>
      <c r="E55" s="147"/>
      <c r="F55" s="148"/>
    </row>
    <row r="56" spans="2:6" ht="27" customHeight="1" thickBot="1" x14ac:dyDescent="0.35">
      <c r="B56" s="106" t="s">
        <v>47</v>
      </c>
      <c r="C56" s="107"/>
      <c r="D56" s="108" t="s">
        <v>48</v>
      </c>
      <c r="E56" s="138">
        <f>X17</f>
        <v>0</v>
      </c>
      <c r="F56" s="139"/>
    </row>
    <row r="57" spans="2:6" hidden="1" x14ac:dyDescent="0.3"/>
    <row r="58" spans="2:6" hidden="1" x14ac:dyDescent="0.3">
      <c r="B58" s="150" t="s">
        <v>44</v>
      </c>
      <c r="C58" s="150"/>
      <c r="D58" s="150"/>
      <c r="E58" s="150"/>
      <c r="F58" s="150"/>
    </row>
    <row r="59" spans="2:6" ht="15" hidden="1" thickBot="1" x14ac:dyDescent="0.35"/>
    <row r="60" spans="2:6" hidden="1" x14ac:dyDescent="0.3">
      <c r="B60" s="140" t="s">
        <v>605</v>
      </c>
      <c r="C60" s="141"/>
      <c r="D60" s="141"/>
      <c r="E60" s="141"/>
      <c r="F60" s="142"/>
    </row>
    <row r="61" spans="2:6" hidden="1" x14ac:dyDescent="0.3">
      <c r="B61" s="143"/>
      <c r="C61" s="144"/>
      <c r="D61" s="144"/>
      <c r="E61" s="144"/>
      <c r="F61" s="145"/>
    </row>
    <row r="62" spans="2:6" hidden="1" x14ac:dyDescent="0.3">
      <c r="B62" s="143"/>
      <c r="C62" s="144"/>
      <c r="D62" s="144"/>
      <c r="E62" s="144"/>
      <c r="F62" s="145"/>
    </row>
    <row r="63" spans="2:6" ht="15" hidden="1" thickBot="1" x14ac:dyDescent="0.35">
      <c r="B63" s="146"/>
      <c r="C63" s="147"/>
      <c r="D63" s="147"/>
      <c r="E63" s="147"/>
      <c r="F63" s="148"/>
    </row>
    <row r="64" spans="2:6" ht="48" hidden="1" customHeight="1" thickBot="1" x14ac:dyDescent="0.35">
      <c r="B64" s="106" t="s">
        <v>47</v>
      </c>
      <c r="C64" s="107"/>
      <c r="D64" s="108" t="s">
        <v>48</v>
      </c>
      <c r="E64" s="138">
        <f>X18</f>
        <v>0</v>
      </c>
      <c r="F64" s="139"/>
    </row>
    <row r="65" spans="1:18" hidden="1" x14ac:dyDescent="0.3"/>
    <row r="66" spans="1:18" hidden="1" x14ac:dyDescent="0.3">
      <c r="B66" s="150" t="s">
        <v>45</v>
      </c>
      <c r="C66" s="150"/>
      <c r="D66" s="150"/>
      <c r="E66" s="150"/>
      <c r="F66" s="150"/>
    </row>
    <row r="67" spans="1:18" ht="7.8" customHeight="1" thickBot="1" x14ac:dyDescent="0.35"/>
    <row r="68" spans="1:18" x14ac:dyDescent="0.3">
      <c r="B68" s="140" t="s">
        <v>606</v>
      </c>
      <c r="C68" s="141"/>
      <c r="D68" s="141"/>
      <c r="E68" s="141"/>
      <c r="F68" s="142"/>
    </row>
    <row r="69" spans="1:18" x14ac:dyDescent="0.3">
      <c r="B69" s="143"/>
      <c r="C69" s="144"/>
      <c r="D69" s="144"/>
      <c r="E69" s="144"/>
      <c r="F69" s="145"/>
    </row>
    <row r="70" spans="1:18" x14ac:dyDescent="0.3">
      <c r="B70" s="143"/>
      <c r="C70" s="144"/>
      <c r="D70" s="144"/>
      <c r="E70" s="144"/>
      <c r="F70" s="145"/>
    </row>
    <row r="71" spans="1:18" ht="15" thickBot="1" x14ac:dyDescent="0.35">
      <c r="B71" s="146"/>
      <c r="C71" s="147"/>
      <c r="D71" s="147"/>
      <c r="E71" s="147"/>
      <c r="F71" s="148"/>
    </row>
    <row r="72" spans="1:18" ht="48" customHeight="1" thickBot="1" x14ac:dyDescent="0.35">
      <c r="B72" s="106" t="s">
        <v>47</v>
      </c>
      <c r="C72" s="107"/>
      <c r="D72" s="108" t="s">
        <v>48</v>
      </c>
      <c r="E72" s="138">
        <f>X19</f>
        <v>0</v>
      </c>
      <c r="F72" s="139"/>
      <c r="R72" s="90" t="s">
        <v>489</v>
      </c>
    </row>
    <row r="73" spans="1:18" x14ac:dyDescent="0.3">
      <c r="R73" s="90" t="s">
        <v>488</v>
      </c>
    </row>
    <row r="74" spans="1:18" x14ac:dyDescent="0.3">
      <c r="B74" s="150" t="s">
        <v>46</v>
      </c>
      <c r="C74" s="150"/>
      <c r="D74" s="150"/>
      <c r="E74" s="150"/>
      <c r="F74" s="150"/>
    </row>
    <row r="75" spans="1:18" x14ac:dyDescent="0.3">
      <c r="A75" s="112"/>
      <c r="B75" s="112"/>
      <c r="C75" s="112"/>
      <c r="D75" s="112"/>
      <c r="E75" s="112"/>
      <c r="F75" s="112"/>
    </row>
    <row r="76" spans="1:18" x14ac:dyDescent="0.3">
      <c r="A76" s="112"/>
      <c r="B76" s="152" t="s">
        <v>607</v>
      </c>
      <c r="C76" s="152"/>
      <c r="D76" s="152"/>
      <c r="E76" s="152"/>
      <c r="F76" s="152"/>
    </row>
    <row r="77" spans="1:18" x14ac:dyDescent="0.3">
      <c r="A77" s="112"/>
      <c r="B77" s="152"/>
      <c r="C77" s="152"/>
      <c r="D77" s="152"/>
      <c r="E77" s="152"/>
      <c r="F77" s="152"/>
    </row>
    <row r="78" spans="1:18" x14ac:dyDescent="0.3">
      <c r="A78" s="112"/>
      <c r="B78" s="152"/>
      <c r="C78" s="152"/>
      <c r="D78" s="152"/>
      <c r="E78" s="152"/>
      <c r="F78" s="152"/>
    </row>
    <row r="79" spans="1:18" x14ac:dyDescent="0.3">
      <c r="A79" s="112"/>
      <c r="B79" s="152"/>
      <c r="C79" s="152"/>
      <c r="D79" s="152"/>
      <c r="E79" s="152"/>
      <c r="F79" s="152"/>
      <c r="R79" s="90" t="s">
        <v>490</v>
      </c>
    </row>
    <row r="80" spans="1:18" ht="48" customHeight="1" x14ac:dyDescent="0.3">
      <c r="A80" s="113"/>
      <c r="B80" s="117" t="s">
        <v>47</v>
      </c>
      <c r="C80" s="118"/>
      <c r="D80" s="119" t="s">
        <v>48</v>
      </c>
      <c r="E80" s="153" t="str">
        <f>X20</f>
        <v/>
      </c>
      <c r="F80" s="154"/>
      <c r="O80" s="90" t="s">
        <v>549</v>
      </c>
      <c r="P80" s="90" t="b">
        <v>1</v>
      </c>
      <c r="Q80" s="90" t="b">
        <v>0</v>
      </c>
      <c r="R80" s="90" t="s">
        <v>491</v>
      </c>
    </row>
    <row r="81" spans="1:21" ht="21" customHeight="1" x14ac:dyDescent="0.3">
      <c r="A81" s="113"/>
      <c r="B81" s="113"/>
      <c r="C81" s="113"/>
      <c r="D81" s="113"/>
      <c r="E81" s="113"/>
      <c r="F81" s="113"/>
      <c r="R81" s="93" t="str" cm="1">
        <f t="array" ref="R81">_xlfn.IFS(P80=TRUE,R79,Q80=TRUE,R80)</f>
        <v>Great! Use the textbox below to reflect on why this ILO is so important. Don't worry about being perfect - you'll get a chance to organise your thoughts in a moment. If it helps - imagine you're explaining this to a colleague</v>
      </c>
    </row>
    <row r="82" spans="1:21" ht="24" customHeight="1" x14ac:dyDescent="0.3">
      <c r="A82" s="113"/>
      <c r="B82" s="113"/>
      <c r="C82" s="113"/>
      <c r="D82" s="113"/>
      <c r="E82" s="113"/>
      <c r="F82" s="113"/>
      <c r="O82" s="90" t="s">
        <v>549</v>
      </c>
      <c r="R82" s="93" t="s">
        <v>533</v>
      </c>
      <c r="S82" s="93" t="s">
        <v>529</v>
      </c>
      <c r="T82" s="90" t="str">
        <f>IF(R83=FALSE, R82,S82)</f>
        <v>This ILO is important because....</v>
      </c>
      <c r="U82" s="90" t="str">
        <f>IF(R83=TRUE, U83,T82)</f>
        <v>This ILO is important because....</v>
      </c>
    </row>
    <row r="83" spans="1:21" ht="27.6" customHeight="1" x14ac:dyDescent="0.3">
      <c r="A83" s="112"/>
      <c r="B83" s="135" t="s">
        <v>525</v>
      </c>
      <c r="C83" s="135"/>
      <c r="D83" s="135"/>
      <c r="E83" s="135"/>
      <c r="F83" s="135"/>
      <c r="R83" s="90" t="b">
        <v>0</v>
      </c>
      <c r="S83" s="93" t="s">
        <v>529</v>
      </c>
      <c r="T83" s="90" t="str">
        <f>R82</f>
        <v>This ILO is important because....</v>
      </c>
      <c r="U83" s="90" t="str">
        <f>S82</f>
        <v>Particularly challenging for students in general (rather than an inequity associated with a specific group)
Key to high quality achievement of the other learning outcomes
A way of supporting long-term learning for students’ next level of study, and employability
These skills open up possibilities for exam success, and year 3 projects
The skills are essential for high-level professional practice
A way of supporting students in managing their own wellbeing during their learning on the programme
This knowledge can help them manage their own emotions, particularly stress, which can help in their personal and academic lives</v>
      </c>
    </row>
    <row r="84" spans="1:21" x14ac:dyDescent="0.3">
      <c r="B84" s="109"/>
      <c r="D84" s="109"/>
      <c r="E84" s="109"/>
      <c r="F84" s="109"/>
    </row>
    <row r="85" spans="1:21" x14ac:dyDescent="0.3">
      <c r="B85" s="109"/>
      <c r="C85" s="109"/>
      <c r="D85" s="109"/>
      <c r="E85" s="109"/>
      <c r="F85" s="109"/>
    </row>
    <row r="86" spans="1:21" x14ac:dyDescent="0.3">
      <c r="B86" s="109"/>
      <c r="C86" s="109"/>
      <c r="D86" s="109"/>
      <c r="E86" s="109"/>
      <c r="F86" s="109"/>
    </row>
    <row r="87" spans="1:21" ht="23.4" customHeight="1" x14ac:dyDescent="0.3">
      <c r="B87" s="150"/>
      <c r="C87" s="150"/>
      <c r="D87" s="150"/>
      <c r="E87" s="150"/>
      <c r="F87" s="150"/>
    </row>
    <row r="88" spans="1:21" ht="22.2" customHeight="1" x14ac:dyDescent="0.3">
      <c r="B88" s="151"/>
      <c r="C88" s="151"/>
      <c r="D88" s="151"/>
      <c r="E88" s="151"/>
      <c r="F88" s="151"/>
    </row>
    <row r="89" spans="1:21" hidden="1" x14ac:dyDescent="0.3">
      <c r="O89" s="90">
        <v>2</v>
      </c>
    </row>
    <row r="90" spans="1:21" ht="14.4" hidden="1" customHeight="1" x14ac:dyDescent="0.3">
      <c r="B90" s="110" t="s">
        <v>39</v>
      </c>
      <c r="C90" s="111" t="str">
        <f>B22</f>
        <v>...</v>
      </c>
      <c r="D90" s="111"/>
      <c r="E90" s="111"/>
      <c r="F90" s="111"/>
    </row>
    <row r="91" spans="1:21" ht="14.4" hidden="1" customHeight="1" x14ac:dyDescent="0.3">
      <c r="B91" s="110" t="s">
        <v>40</v>
      </c>
      <c r="C91" s="111" t="str">
        <f>B28</f>
        <v>...</v>
      </c>
      <c r="D91" s="111"/>
      <c r="E91" s="111"/>
      <c r="F91" s="111"/>
    </row>
    <row r="92" spans="1:21" ht="14.4" hidden="1" customHeight="1" x14ac:dyDescent="0.3">
      <c r="B92" s="110" t="s">
        <v>41</v>
      </c>
      <c r="C92" s="111" t="str">
        <f>B36</f>
        <v>...</v>
      </c>
      <c r="D92" s="111"/>
      <c r="E92" s="111"/>
      <c r="F92" s="111"/>
    </row>
    <row r="93" spans="1:21" ht="14.4" hidden="1" customHeight="1" x14ac:dyDescent="0.3">
      <c r="B93" s="110" t="s">
        <v>43</v>
      </c>
      <c r="C93" s="111" t="str">
        <f>B44</f>
        <v>Demonstrate mastery and skills needed to conduct developmental research</v>
      </c>
      <c r="D93" s="111"/>
      <c r="E93" s="111"/>
      <c r="F93" s="111"/>
    </row>
    <row r="94" spans="1:21" ht="14.4" hidden="1" customHeight="1" x14ac:dyDescent="0.3">
      <c r="B94" s="110" t="s">
        <v>42</v>
      </c>
      <c r="C94" s="111" t="str">
        <f>B52</f>
        <v>n/a4</v>
      </c>
      <c r="D94" s="111"/>
      <c r="E94" s="111"/>
      <c r="F94" s="111"/>
    </row>
    <row r="95" spans="1:21" ht="14.4" hidden="1" customHeight="1" x14ac:dyDescent="0.3">
      <c r="B95" s="110" t="s">
        <v>44</v>
      </c>
      <c r="C95" s="111" t="str">
        <f>B60</f>
        <v>n/a5</v>
      </c>
      <c r="D95" s="111"/>
      <c r="E95" s="111"/>
      <c r="F95" s="111"/>
    </row>
    <row r="96" spans="1:21" ht="14.4" hidden="1" customHeight="1" x14ac:dyDescent="0.3">
      <c r="B96" s="110" t="s">
        <v>45</v>
      </c>
      <c r="C96" s="111" t="str">
        <f>B68</f>
        <v>n/a6</v>
      </c>
      <c r="D96" s="111"/>
      <c r="E96" s="111"/>
      <c r="F96" s="111"/>
    </row>
    <row r="97" spans="2:38" ht="14.4" hidden="1" customHeight="1" x14ac:dyDescent="0.3">
      <c r="B97" s="110" t="s">
        <v>46</v>
      </c>
      <c r="C97" s="111" t="str">
        <f>B76</f>
        <v>n/a7</v>
      </c>
      <c r="D97" s="111"/>
      <c r="E97" s="111"/>
      <c r="F97" s="111"/>
    </row>
    <row r="98" spans="2:38" ht="14.4" customHeight="1" x14ac:dyDescent="0.3">
      <c r="B98" s="137" t="s">
        <v>56</v>
      </c>
      <c r="C98" s="137"/>
      <c r="D98" s="137"/>
      <c r="E98" s="137"/>
      <c r="F98" s="137"/>
    </row>
    <row r="99" spans="2:38" ht="14.4" customHeight="1" x14ac:dyDescent="0.3">
      <c r="B99" s="110"/>
      <c r="D99" s="111"/>
      <c r="E99" s="111"/>
      <c r="F99" s="111"/>
      <c r="AL99" s="111"/>
    </row>
    <row r="102" spans="2:38" ht="42.6" customHeight="1" x14ac:dyDescent="0.3">
      <c r="B102" s="136" t="str">
        <f xml:space="preserve"> "Is achieving ILO:" &amp;O80 &amp; " crucial to achieving the other ILO's in your Assessment?"</f>
        <v>Is achieving ILO:ILO 4: Demonstrate mastery and skills needed to conduct developmental research crucial to achieving the other ILO's in your Assessment?</v>
      </c>
      <c r="C102" s="136"/>
      <c r="D102" s="136"/>
      <c r="E102" s="136"/>
      <c r="F102" s="136"/>
    </row>
    <row r="105" spans="2:38" ht="28.8" x14ac:dyDescent="0.3">
      <c r="C105" s="90" t="s">
        <v>486</v>
      </c>
      <c r="I105" s="93" t="s">
        <v>487</v>
      </c>
    </row>
    <row r="125" spans="1:44" x14ac:dyDescent="0.3">
      <c r="B125" s="133" t="s">
        <v>492</v>
      </c>
      <c r="C125" s="133"/>
      <c r="D125" s="133"/>
      <c r="E125" s="133"/>
      <c r="F125" s="133"/>
    </row>
    <row r="127" spans="1:44" x14ac:dyDescent="0.3">
      <c r="A127" s="113"/>
      <c r="B127" s="113" t="s">
        <v>493</v>
      </c>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row>
    <row r="128" spans="1:44" x14ac:dyDescent="0.3">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row>
    <row r="129" spans="1:44" x14ac:dyDescent="0.3">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row>
    <row r="130" spans="1:44" x14ac:dyDescent="0.3">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row>
    <row r="131" spans="1:44" x14ac:dyDescent="0.3">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row>
    <row r="132" spans="1:44" x14ac:dyDescent="0.3">
      <c r="A132" s="113"/>
      <c r="B132" s="113" t="s">
        <v>494</v>
      </c>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row>
    <row r="133" spans="1:44" x14ac:dyDescent="0.3">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row>
    <row r="134" spans="1:44" x14ac:dyDescent="0.3">
      <c r="A134" s="113"/>
      <c r="B134" s="134" t="str">
        <f xml:space="preserve"> "Think about your reflections on why …
'" &amp;O80&amp;"'
... is difficult for your students to achieve. List the top 5 most important reasons by completing the following sentence.
This ILO is challening for students because… (max 100 characters)"</f>
        <v>Think about your reflections on why …
'ILO 4: Demonstrate mastery and skills needed to conduct developmental research'
... is difficult for your students to achieve. List the top 5 most important reasons by completing the following sentence.
This ILO is challening for students because… (max 100 characters)</v>
      </c>
      <c r="C134" s="134"/>
      <c r="D134" s="134"/>
      <c r="E134" s="134"/>
      <c r="F134" s="134"/>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row>
    <row r="135" spans="1:44" ht="29.4" customHeight="1" x14ac:dyDescent="0.3">
      <c r="A135" s="113"/>
      <c r="B135" s="134"/>
      <c r="C135" s="134"/>
      <c r="D135" s="134"/>
      <c r="E135" s="134"/>
      <c r="F135" s="134"/>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row>
    <row r="136" spans="1:44" x14ac:dyDescent="0.3">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row>
    <row r="137" spans="1:44" x14ac:dyDescent="0.3">
      <c r="A137" s="113"/>
      <c r="B137" s="113" t="str">
        <f xml:space="preserve"> "ILO:" &amp;O82&amp; " is challening for students because… (max 100 characters)"</f>
        <v>ILO:ILO 4: Demonstrate mastery and skills needed to conduct developmental research is challening for students because… (max 100 characters)</v>
      </c>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row>
    <row r="138" spans="1:44" x14ac:dyDescent="0.3">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row>
    <row r="139" spans="1:44" x14ac:dyDescent="0.3">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row>
    <row r="140" spans="1:44" x14ac:dyDescent="0.3">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row>
    <row r="141" spans="1:44" x14ac:dyDescent="0.3">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row>
    <row r="142" spans="1:44" x14ac:dyDescent="0.3">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row>
    <row r="143" spans="1:44" x14ac:dyDescent="0.3">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row>
    <row r="144" spans="1:44" x14ac:dyDescent="0.3">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row>
    <row r="145" spans="1:44" x14ac:dyDescent="0.3">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row>
    <row r="146" spans="1:44" x14ac:dyDescent="0.3">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row>
    <row r="147" spans="1:44" x14ac:dyDescent="0.3">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row>
    <row r="148" spans="1:44" x14ac:dyDescent="0.3">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row>
    <row r="149" spans="1:44" x14ac:dyDescent="0.3">
      <c r="A149" s="113"/>
      <c r="B149" s="113" t="s">
        <v>494</v>
      </c>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row>
    <row r="150" spans="1:44" x14ac:dyDescent="0.3">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row>
    <row r="151" spans="1:44" x14ac:dyDescent="0.3">
      <c r="A151" s="113"/>
      <c r="B151" s="127" t="str">
        <f xml:space="preserve"> "Think about your reflections on why…
" &amp; O80 &amp; "…
is curcial to succeeding on your Assessment. 
List the top 5 most important reasons by completing the following sentence."</f>
        <v>Think about your reflections on why…
ILO 4: Demonstrate mastery and skills needed to conduct developmental research…
is curcial to succeeding on your Assessment. 
List the top 5 most important reasons by completing the following sentence.</v>
      </c>
      <c r="C151" s="127"/>
      <c r="D151" s="127"/>
      <c r="E151" s="127"/>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row>
    <row r="152" spans="1:44" ht="100.8" customHeight="1" x14ac:dyDescent="0.3">
      <c r="A152" s="113"/>
      <c r="B152" s="127"/>
      <c r="C152" s="127"/>
      <c r="D152" s="127"/>
      <c r="E152" s="127"/>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row>
    <row r="153" spans="1:44" x14ac:dyDescent="0.3">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row>
    <row r="154" spans="1:44" x14ac:dyDescent="0.3">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row>
    <row r="155" spans="1:44" x14ac:dyDescent="0.3">
      <c r="A155" s="113"/>
      <c r="B155" s="113" t="str">
        <f xml:space="preserve"> "ILO:" &amp;O82&amp; " is crucial to this assessment because… (max 100 characters)"</f>
        <v>ILO:ILO 4: Demonstrate mastery and skills needed to conduct developmental research is crucial to this assessment because… (max 100 characters)</v>
      </c>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row>
    <row r="156" spans="1:44" x14ac:dyDescent="0.3">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row>
    <row r="157" spans="1:44" x14ac:dyDescent="0.3">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row>
    <row r="158" spans="1:44" x14ac:dyDescent="0.3">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row>
    <row r="159" spans="1:44" x14ac:dyDescent="0.3">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row>
    <row r="160" spans="1:44" x14ac:dyDescent="0.3">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row>
    <row r="161" spans="1:44" x14ac:dyDescent="0.3">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row>
    <row r="162" spans="1:44" x14ac:dyDescent="0.3">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row>
    <row r="163" spans="1:44" x14ac:dyDescent="0.3">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row>
    <row r="164" spans="1:44" x14ac:dyDescent="0.3">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row>
  </sheetData>
  <customSheetViews>
    <customSheetView guid="{3079D2C0-EF2E-48E1-BAA9-7B24B5ED0808}" scale="115" showPageBreaks="1" hiddenRows="1" hiddenColumns="1" topLeftCell="A86">
      <selection activeCell="AK36" sqref="AK36"/>
      <pageMargins left="0.7" right="0.7" top="0.75" bottom="0.75" header="0.3" footer="0.3"/>
      <pageSetup paperSize="9" orientation="portrait" r:id="rId1"/>
    </customSheetView>
  </customSheetViews>
  <mergeCells count="32">
    <mergeCell ref="B52:F55"/>
    <mergeCell ref="E56:F56"/>
    <mergeCell ref="B60:F63"/>
    <mergeCell ref="E64:F64"/>
    <mergeCell ref="B68:F71"/>
    <mergeCell ref="E72:F72"/>
    <mergeCell ref="B87:F87"/>
    <mergeCell ref="B88:F88"/>
    <mergeCell ref="B58:F58"/>
    <mergeCell ref="B66:F66"/>
    <mergeCell ref="B74:F74"/>
    <mergeCell ref="B76:F79"/>
    <mergeCell ref="E80:F80"/>
    <mergeCell ref="B34:F34"/>
    <mergeCell ref="B42:F42"/>
    <mergeCell ref="B50:F50"/>
    <mergeCell ref="B36:F39"/>
    <mergeCell ref="E40:F40"/>
    <mergeCell ref="B44:F47"/>
    <mergeCell ref="E48:F48"/>
    <mergeCell ref="E32:F32"/>
    <mergeCell ref="B20:F20"/>
    <mergeCell ref="B22:F25"/>
    <mergeCell ref="B27:F27"/>
    <mergeCell ref="E26:F26"/>
    <mergeCell ref="B28:F31"/>
    <mergeCell ref="B125:F125"/>
    <mergeCell ref="B134:F135"/>
    <mergeCell ref="B151:E152"/>
    <mergeCell ref="B83:F83"/>
    <mergeCell ref="B102:F102"/>
    <mergeCell ref="B98:F98"/>
  </mergeCells>
  <phoneticPr fontId="5" type="noConversion"/>
  <pageMargins left="0.7" right="0.7" top="0.75" bottom="0.75" header="0.3" footer="0.3"/>
  <pageSetup paperSize="9" orientation="portrait" r:id="rId2"/>
  <drawing r:id="rId3"/>
  <legacyDrawing r:id="rId4"/>
  <controls>
    <mc:AlternateContent xmlns:mc="http://schemas.openxmlformats.org/markup-compatibility/2006">
      <mc:Choice Requires="x14">
        <control shapeId="3081" r:id="rId5" name="ComboBox8">
          <controlPr defaultSize="0" autoLine="0" altText="Click the dropdown menu to select that Blooms category of the ILO entered above " linkedCell="X20" listFillRange="P12:P18" r:id="rId6">
            <anchor moveWithCells="1">
              <from>
                <xdr:col>5</xdr:col>
                <xdr:colOff>45720</xdr:colOff>
                <xdr:row>74</xdr:row>
                <xdr:rowOff>106680</xdr:rowOff>
              </from>
              <to>
                <xdr:col>6</xdr:col>
                <xdr:colOff>358140</xdr:colOff>
                <xdr:row>76</xdr:row>
                <xdr:rowOff>175260</xdr:rowOff>
              </to>
            </anchor>
          </controlPr>
        </control>
      </mc:Choice>
      <mc:Fallback>
        <control shapeId="3081" r:id="rId5" name="ComboBox8"/>
      </mc:Fallback>
    </mc:AlternateContent>
    <mc:AlternateContent xmlns:mc="http://schemas.openxmlformats.org/markup-compatibility/2006">
      <mc:Choice Requires="x14">
        <control shapeId="3080" r:id="rId7" name="ComboBox7">
          <controlPr defaultSize="0" autoLine="0" altText="Click the dropdown menu to select that Blooms category of the ILO entered above " linkedCell="X19" listFillRange="P12:P18" r:id="rId8">
            <anchor moveWithCells="1">
              <from>
                <xdr:col>5</xdr:col>
                <xdr:colOff>38100</xdr:colOff>
                <xdr:row>70</xdr:row>
                <xdr:rowOff>0</xdr:rowOff>
              </from>
              <to>
                <xdr:col>6</xdr:col>
                <xdr:colOff>342900</xdr:colOff>
                <xdr:row>71</xdr:row>
                <xdr:rowOff>243840</xdr:rowOff>
              </to>
            </anchor>
          </controlPr>
        </control>
      </mc:Choice>
      <mc:Fallback>
        <control shapeId="3080" r:id="rId7" name="ComboBox7"/>
      </mc:Fallback>
    </mc:AlternateContent>
    <mc:AlternateContent xmlns:mc="http://schemas.openxmlformats.org/markup-compatibility/2006">
      <mc:Choice Requires="x14">
        <control shapeId="3079" r:id="rId9" name="ComboBox6">
          <controlPr defaultSize="0" autoLine="0" altText="Click the dropdown menu to select that Blooms category of the ILO entered above " linkedCell="X18" listFillRange="P12:P18" r:id="rId10">
            <anchor moveWithCells="1">
              <from>
                <xdr:col>5</xdr:col>
                <xdr:colOff>38100</xdr:colOff>
                <xdr:row>53</xdr:row>
                <xdr:rowOff>99060</xdr:rowOff>
              </from>
              <to>
                <xdr:col>6</xdr:col>
                <xdr:colOff>373380</xdr:colOff>
                <xdr:row>55</xdr:row>
                <xdr:rowOff>160020</xdr:rowOff>
              </to>
            </anchor>
          </controlPr>
        </control>
      </mc:Choice>
      <mc:Fallback>
        <control shapeId="3079" r:id="rId9" name="ComboBox6"/>
      </mc:Fallback>
    </mc:AlternateContent>
    <mc:AlternateContent xmlns:mc="http://schemas.openxmlformats.org/markup-compatibility/2006">
      <mc:Choice Requires="x14">
        <control shapeId="3078" r:id="rId11" name="ComboBox5">
          <controlPr defaultSize="0" autoLine="0" altText="Click the dropdown menu to select that Blooms category of the ILO entered above " linkedCell="X17" listFillRange="P12:P18" r:id="rId12">
            <anchor moveWithCells="1">
              <from>
                <xdr:col>5</xdr:col>
                <xdr:colOff>83820</xdr:colOff>
                <xdr:row>47</xdr:row>
                <xdr:rowOff>358140</xdr:rowOff>
              </from>
              <to>
                <xdr:col>6</xdr:col>
                <xdr:colOff>381000</xdr:colOff>
                <xdr:row>49</xdr:row>
                <xdr:rowOff>0</xdr:rowOff>
              </to>
            </anchor>
          </controlPr>
        </control>
      </mc:Choice>
      <mc:Fallback>
        <control shapeId="3078" r:id="rId11" name="ComboBox5"/>
      </mc:Fallback>
    </mc:AlternateContent>
    <mc:AlternateContent xmlns:mc="http://schemas.openxmlformats.org/markup-compatibility/2006">
      <mc:Choice Requires="x14">
        <control shapeId="3077" r:id="rId13" name="ComboBox4">
          <controlPr defaultSize="0" autoLine="0" altText="Click the dropdown menu to select that Blooms category of the ILO entered above " linkedCell="X16" listFillRange="P12:P18" r:id="rId14">
            <anchor moveWithCells="1">
              <from>
                <xdr:col>5</xdr:col>
                <xdr:colOff>68580</xdr:colOff>
                <xdr:row>42</xdr:row>
                <xdr:rowOff>99060</xdr:rowOff>
              </from>
              <to>
                <xdr:col>6</xdr:col>
                <xdr:colOff>388620</xdr:colOff>
                <xdr:row>44</xdr:row>
                <xdr:rowOff>160020</xdr:rowOff>
              </to>
            </anchor>
          </controlPr>
        </control>
      </mc:Choice>
      <mc:Fallback>
        <control shapeId="3077" r:id="rId13" name="ComboBox4"/>
      </mc:Fallback>
    </mc:AlternateContent>
    <mc:AlternateContent xmlns:mc="http://schemas.openxmlformats.org/markup-compatibility/2006">
      <mc:Choice Requires="x14">
        <control shapeId="3076" r:id="rId15" name="ComboBox3">
          <controlPr defaultSize="0" autoLine="0" altText="Click the dropdown menu to select that Blooms category of the ILO entered above " linkedCell="X15" listFillRange="P12:P18" r:id="rId16">
            <anchor moveWithCells="1">
              <from>
                <xdr:col>5</xdr:col>
                <xdr:colOff>76200</xdr:colOff>
                <xdr:row>37</xdr:row>
                <xdr:rowOff>144780</xdr:rowOff>
              </from>
              <to>
                <xdr:col>6</xdr:col>
                <xdr:colOff>365760</xdr:colOff>
                <xdr:row>39</xdr:row>
                <xdr:rowOff>205740</xdr:rowOff>
              </to>
            </anchor>
          </controlPr>
        </control>
      </mc:Choice>
      <mc:Fallback>
        <control shapeId="3076" r:id="rId15" name="ComboBox3"/>
      </mc:Fallback>
    </mc:AlternateContent>
    <mc:AlternateContent xmlns:mc="http://schemas.openxmlformats.org/markup-compatibility/2006">
      <mc:Choice Requires="x14">
        <control shapeId="3075" r:id="rId17" name="ComboBox2">
          <controlPr defaultSize="0" autoLine="0" altText="Click the dropdown menu to select that Blooms category of the ILO entered above " linkedCell="X14" listFillRange="P12:P18" r:id="rId6">
            <anchor moveWithCells="1">
              <from>
                <xdr:col>5</xdr:col>
                <xdr:colOff>60960</xdr:colOff>
                <xdr:row>29</xdr:row>
                <xdr:rowOff>167640</xdr:rowOff>
              </from>
              <to>
                <xdr:col>6</xdr:col>
                <xdr:colOff>373380</xdr:colOff>
                <xdr:row>31</xdr:row>
                <xdr:rowOff>228600</xdr:rowOff>
              </to>
            </anchor>
          </controlPr>
        </control>
      </mc:Choice>
      <mc:Fallback>
        <control shapeId="3075" r:id="rId17" name="ComboBox2"/>
      </mc:Fallback>
    </mc:AlternateContent>
    <mc:AlternateContent xmlns:mc="http://schemas.openxmlformats.org/markup-compatibility/2006">
      <mc:Choice Requires="x14">
        <control shapeId="3074" r:id="rId18" name="ComboBox1">
          <controlPr defaultSize="0" autoLine="0" altText="Click the dropdown menu to select that Blooms category of the ILO entered above " linkedCell="X13" listFillRange="P12:P18" r:id="rId19">
            <anchor moveWithCells="1">
              <from>
                <xdr:col>5</xdr:col>
                <xdr:colOff>83820</xdr:colOff>
                <xdr:row>24</xdr:row>
                <xdr:rowOff>83820</xdr:rowOff>
              </from>
              <to>
                <xdr:col>6</xdr:col>
                <xdr:colOff>403860</xdr:colOff>
                <xdr:row>25</xdr:row>
                <xdr:rowOff>327660</xdr:rowOff>
              </to>
            </anchor>
          </controlPr>
        </control>
      </mc:Choice>
      <mc:Fallback>
        <control shapeId="3074" r:id="rId18" name="ComboBox1"/>
      </mc:Fallback>
    </mc:AlternateContent>
    <mc:AlternateContent xmlns:mc="http://schemas.openxmlformats.org/markup-compatibility/2006">
      <mc:Choice Requires="x14">
        <control shapeId="3101" r:id="rId20" name="ComboBox9">
          <controlPr defaultSize="0" autoLine="0" altText="Use this pulldown menu to select whichever of your ILO's you believe to be the most challenging" linkedCell="O80" listFillRange="U13:U20" r:id="rId21">
            <anchor moveWithCells="1">
              <from>
                <xdr:col>1</xdr:col>
                <xdr:colOff>457200</xdr:colOff>
                <xdr:row>103</xdr:row>
                <xdr:rowOff>30480</xdr:rowOff>
              </from>
              <to>
                <xdr:col>6</xdr:col>
                <xdr:colOff>281940</xdr:colOff>
                <xdr:row>104</xdr:row>
                <xdr:rowOff>137160</xdr:rowOff>
              </to>
            </anchor>
          </controlPr>
        </control>
      </mc:Choice>
      <mc:Fallback>
        <control shapeId="3101" r:id="rId20" name="ComboBox9"/>
      </mc:Fallback>
    </mc:AlternateContent>
    <mc:AlternateContent xmlns:mc="http://schemas.openxmlformats.org/markup-compatibility/2006">
      <mc:Choice Requires="x14">
        <control shapeId="3102" r:id="rId22" name="TextBox1">
          <controlPr defaultSize="0" autoLine="0" altText="type your responses to the above prompt in this box. " r:id="rId23">
            <anchor moveWithCells="1">
              <from>
                <xdr:col>1</xdr:col>
                <xdr:colOff>388620</xdr:colOff>
                <xdr:row>86</xdr:row>
                <xdr:rowOff>99060</xdr:rowOff>
              </from>
              <to>
                <xdr:col>6</xdr:col>
                <xdr:colOff>381000</xdr:colOff>
                <xdr:row>101</xdr:row>
                <xdr:rowOff>114300</xdr:rowOff>
              </to>
            </anchor>
          </controlPr>
        </control>
      </mc:Choice>
      <mc:Fallback>
        <control shapeId="3102" r:id="rId22" name="TextBox1"/>
      </mc:Fallback>
    </mc:AlternateContent>
    <mc:AlternateContent xmlns:mc="http://schemas.openxmlformats.org/markup-compatibility/2006">
      <mc:Choice Requires="x14">
        <control shapeId="3119" r:id="rId24" name="OptionButton1">
          <controlPr defaultSize="0" autoLine="0" altText="Click here for yes" linkedCell="P80" r:id="rId25">
            <anchor moveWithCells="1">
              <from>
                <xdr:col>4</xdr:col>
                <xdr:colOff>129540</xdr:colOff>
                <xdr:row>108</xdr:row>
                <xdr:rowOff>60960</xdr:rowOff>
              </from>
              <to>
                <xdr:col>6</xdr:col>
                <xdr:colOff>281940</xdr:colOff>
                <xdr:row>109</xdr:row>
                <xdr:rowOff>152400</xdr:rowOff>
              </to>
            </anchor>
          </controlPr>
        </control>
      </mc:Choice>
      <mc:Fallback>
        <control shapeId="3119" r:id="rId24" name="OptionButton1"/>
      </mc:Fallback>
    </mc:AlternateContent>
    <mc:AlternateContent xmlns:mc="http://schemas.openxmlformats.org/markup-compatibility/2006">
      <mc:Choice Requires="x14">
        <control shapeId="3120" r:id="rId26" name="OptionButton2">
          <controlPr defaultSize="0" autoLine="0" altText="Click here if you're not sure" linkedCell="Q80" r:id="rId27">
            <anchor moveWithCells="1">
              <from>
                <xdr:col>4</xdr:col>
                <xdr:colOff>137160</xdr:colOff>
                <xdr:row>109</xdr:row>
                <xdr:rowOff>144780</xdr:rowOff>
              </from>
              <to>
                <xdr:col>6</xdr:col>
                <xdr:colOff>289560</xdr:colOff>
                <xdr:row>111</xdr:row>
                <xdr:rowOff>0</xdr:rowOff>
              </to>
            </anchor>
          </controlPr>
        </control>
      </mc:Choice>
      <mc:Fallback>
        <control shapeId="3120" r:id="rId26" name="OptionButton2"/>
      </mc:Fallback>
    </mc:AlternateContent>
    <mc:AlternateContent xmlns:mc="http://schemas.openxmlformats.org/markup-compatibility/2006">
      <mc:Choice Requires="x14">
        <control shapeId="3121" r:id="rId28" name="TextBox3">
          <controlPr defaultSize="0" autoLine="0" altText="type your notes here as you reflect on why this ILO is most challenging. " linkedCell="R82" r:id="rId29">
            <anchor moveWithCells="1">
              <from>
                <xdr:col>1</xdr:col>
                <xdr:colOff>449580</xdr:colOff>
                <xdr:row>121</xdr:row>
                <xdr:rowOff>45720</xdr:rowOff>
              </from>
              <to>
                <xdr:col>6</xdr:col>
                <xdr:colOff>274320</xdr:colOff>
                <xdr:row>131</xdr:row>
                <xdr:rowOff>144780</xdr:rowOff>
              </to>
            </anchor>
          </controlPr>
        </control>
      </mc:Choice>
      <mc:Fallback>
        <control shapeId="3121" r:id="rId28" name="TextBox3"/>
      </mc:Fallback>
    </mc:AlternateContent>
    <mc:AlternateContent xmlns:mc="http://schemas.openxmlformats.org/markup-compatibility/2006">
      <mc:Choice Requires="x14">
        <control shapeId="3131" r:id="rId30" name="TextBox9">
          <controlPr defaultSize="0" autoLine="0" altText="type your responses to the above prompt in this box. " linkedCell="Z13" r:id="rId31">
            <anchor moveWithCells="1">
              <from>
                <xdr:col>1</xdr:col>
                <xdr:colOff>556260</xdr:colOff>
                <xdr:row>151</xdr:row>
                <xdr:rowOff>403860</xdr:rowOff>
              </from>
              <to>
                <xdr:col>6</xdr:col>
                <xdr:colOff>22860</xdr:colOff>
                <xdr:row>151</xdr:row>
                <xdr:rowOff>670560</xdr:rowOff>
              </to>
            </anchor>
          </controlPr>
        </control>
      </mc:Choice>
      <mc:Fallback>
        <control shapeId="3131" r:id="rId30" name="TextBox9"/>
      </mc:Fallback>
    </mc:AlternateContent>
    <mc:AlternateContent xmlns:mc="http://schemas.openxmlformats.org/markup-compatibility/2006">
      <mc:Choice Requires="x14">
        <control shapeId="3132" r:id="rId32" name="TextBox10">
          <controlPr defaultSize="0" autoLine="0" altText="type your responses to the above prompt in this box. " linkedCell="Z14" r:id="rId33">
            <anchor moveWithCells="1">
              <from>
                <xdr:col>1</xdr:col>
                <xdr:colOff>556260</xdr:colOff>
                <xdr:row>151</xdr:row>
                <xdr:rowOff>769620</xdr:rowOff>
              </from>
              <to>
                <xdr:col>6</xdr:col>
                <xdr:colOff>15240</xdr:colOff>
                <xdr:row>151</xdr:row>
                <xdr:rowOff>1028700</xdr:rowOff>
              </to>
            </anchor>
          </controlPr>
        </control>
      </mc:Choice>
      <mc:Fallback>
        <control shapeId="3132" r:id="rId32" name="TextBox10"/>
      </mc:Fallback>
    </mc:AlternateContent>
    <mc:AlternateContent xmlns:mc="http://schemas.openxmlformats.org/markup-compatibility/2006">
      <mc:Choice Requires="x14">
        <control shapeId="3134" r:id="rId34" name="TextBox12">
          <controlPr defaultSize="0" autoLine="0" altText="type your responses to the above prompt in this box. " linkedCell="AA16" r:id="rId35">
            <anchor moveWithCells="1">
              <from>
                <xdr:col>1</xdr:col>
                <xdr:colOff>396240</xdr:colOff>
                <xdr:row>178</xdr:row>
                <xdr:rowOff>175260</xdr:rowOff>
              </from>
              <to>
                <xdr:col>5</xdr:col>
                <xdr:colOff>464820</xdr:colOff>
                <xdr:row>180</xdr:row>
                <xdr:rowOff>83820</xdr:rowOff>
              </to>
            </anchor>
          </controlPr>
        </control>
      </mc:Choice>
      <mc:Fallback>
        <control shapeId="3134" r:id="rId34" name="TextBox12"/>
      </mc:Fallback>
    </mc:AlternateContent>
    <mc:AlternateContent xmlns:mc="http://schemas.openxmlformats.org/markup-compatibility/2006">
      <mc:Choice Requires="x14">
        <control shapeId="3135" r:id="rId36" name="TextBox13">
          <controlPr defaultSize="0" autoLine="0" altText="type your responses to the above prompt in this box. " linkedCell="AA17" r:id="rId37">
            <anchor moveWithCells="1">
              <from>
                <xdr:col>1</xdr:col>
                <xdr:colOff>388620</xdr:colOff>
                <xdr:row>181</xdr:row>
                <xdr:rowOff>60960</xdr:rowOff>
              </from>
              <to>
                <xdr:col>5</xdr:col>
                <xdr:colOff>457200</xdr:colOff>
                <xdr:row>182</xdr:row>
                <xdr:rowOff>137160</xdr:rowOff>
              </to>
            </anchor>
          </controlPr>
        </control>
      </mc:Choice>
      <mc:Fallback>
        <control shapeId="3135" r:id="rId36" name="TextBox13"/>
      </mc:Fallback>
    </mc:AlternateContent>
    <mc:AlternateContent xmlns:mc="http://schemas.openxmlformats.org/markup-compatibility/2006">
      <mc:Choice Requires="x14">
        <control shapeId="3138" r:id="rId38" name="TextBox16">
          <controlPr defaultSize="0" autoLine="0" altText="type your responses to the above prompt in this box. " linkedCell="AA15" r:id="rId39">
            <anchor moveWithCells="1">
              <from>
                <xdr:col>1</xdr:col>
                <xdr:colOff>381000</xdr:colOff>
                <xdr:row>176</xdr:row>
                <xdr:rowOff>167640</xdr:rowOff>
              </from>
              <to>
                <xdr:col>5</xdr:col>
                <xdr:colOff>449580</xdr:colOff>
                <xdr:row>178</xdr:row>
                <xdr:rowOff>76200</xdr:rowOff>
              </to>
            </anchor>
          </controlPr>
        </control>
      </mc:Choice>
      <mc:Fallback>
        <control shapeId="3138" r:id="rId38" name="TextBox16"/>
      </mc:Fallback>
    </mc:AlternateContent>
    <mc:AlternateContent xmlns:mc="http://schemas.openxmlformats.org/markup-compatibility/2006">
      <mc:Choice Requires="x14">
        <control shapeId="3142" r:id="rId40" name="TextBox4">
          <controlPr defaultSize="0" autoLine="0" autoPict="0" altText="type one of your ILO's in this free-text space" linkedCell="B22" r:id="rId41">
            <anchor moveWithCells="1">
              <from>
                <xdr:col>1</xdr:col>
                <xdr:colOff>175260</xdr:colOff>
                <xdr:row>21</xdr:row>
                <xdr:rowOff>68580</xdr:rowOff>
              </from>
              <to>
                <xdr:col>6</xdr:col>
                <xdr:colOff>411480</xdr:colOff>
                <xdr:row>24</xdr:row>
                <xdr:rowOff>91440</xdr:rowOff>
              </to>
            </anchor>
          </controlPr>
        </control>
      </mc:Choice>
      <mc:Fallback>
        <control shapeId="3142" r:id="rId40" name="TextBox4"/>
      </mc:Fallback>
    </mc:AlternateContent>
    <mc:AlternateContent xmlns:mc="http://schemas.openxmlformats.org/markup-compatibility/2006">
      <mc:Choice Requires="x14">
        <control shapeId="3143" r:id="rId42" name="TextBox5">
          <controlPr defaultSize="0" autoLine="0" autoPict="0" altText="type one of your ILO's in this free-text space" linkedCell="B28" r:id="rId43">
            <anchor moveWithCells="1">
              <from>
                <xdr:col>1</xdr:col>
                <xdr:colOff>175260</xdr:colOff>
                <xdr:row>27</xdr:row>
                <xdr:rowOff>0</xdr:rowOff>
              </from>
              <to>
                <xdr:col>6</xdr:col>
                <xdr:colOff>373380</xdr:colOff>
                <xdr:row>30</xdr:row>
                <xdr:rowOff>22860</xdr:rowOff>
              </to>
            </anchor>
          </controlPr>
        </control>
      </mc:Choice>
      <mc:Fallback>
        <control shapeId="3143" r:id="rId42" name="TextBox5"/>
      </mc:Fallback>
    </mc:AlternateContent>
    <mc:AlternateContent xmlns:mc="http://schemas.openxmlformats.org/markup-compatibility/2006">
      <mc:Choice Requires="x14">
        <control shapeId="3144" r:id="rId44" name="TextBox6">
          <controlPr defaultSize="0" autoLine="0" autoPict="0" altText="type one of your ILO's in this free-text space" linkedCell="B36" r:id="rId45">
            <anchor moveWithCells="1">
              <from>
                <xdr:col>1</xdr:col>
                <xdr:colOff>175260</xdr:colOff>
                <xdr:row>34</xdr:row>
                <xdr:rowOff>160020</xdr:rowOff>
              </from>
              <to>
                <xdr:col>6</xdr:col>
                <xdr:colOff>396240</xdr:colOff>
                <xdr:row>38</xdr:row>
                <xdr:rowOff>22860</xdr:rowOff>
              </to>
            </anchor>
          </controlPr>
        </control>
      </mc:Choice>
      <mc:Fallback>
        <control shapeId="3144" r:id="rId44" name="TextBox6"/>
      </mc:Fallback>
    </mc:AlternateContent>
    <mc:AlternateContent xmlns:mc="http://schemas.openxmlformats.org/markup-compatibility/2006">
      <mc:Choice Requires="x14">
        <control shapeId="3146" r:id="rId46" name="TextBox18">
          <controlPr defaultSize="0" autoLine="0" autoPict="0" altText="type one of your ILO's in this free-text space" linkedCell="B76" r:id="rId47">
            <anchor moveWithCells="1">
              <from>
                <xdr:col>1</xdr:col>
                <xdr:colOff>160020</xdr:colOff>
                <xdr:row>71</xdr:row>
                <xdr:rowOff>510540</xdr:rowOff>
              </from>
              <to>
                <xdr:col>6</xdr:col>
                <xdr:colOff>358140</xdr:colOff>
                <xdr:row>74</xdr:row>
                <xdr:rowOff>106680</xdr:rowOff>
              </to>
            </anchor>
          </controlPr>
        </control>
      </mc:Choice>
      <mc:Fallback>
        <control shapeId="3146" r:id="rId46" name="TextBox18"/>
      </mc:Fallback>
    </mc:AlternateContent>
    <mc:AlternateContent xmlns:mc="http://schemas.openxmlformats.org/markup-compatibility/2006">
      <mc:Choice Requires="x14">
        <control shapeId="3147" r:id="rId48" name="TextBox19">
          <controlPr defaultSize="0" autoLine="0" autoPict="0" altText="type one of your ILO's in this free-text space" linkedCell="B68" r:id="rId49">
            <anchor moveWithCells="1">
              <from>
                <xdr:col>1</xdr:col>
                <xdr:colOff>175260</xdr:colOff>
                <xdr:row>67</xdr:row>
                <xdr:rowOff>0</xdr:rowOff>
              </from>
              <to>
                <xdr:col>6</xdr:col>
                <xdr:colOff>358140</xdr:colOff>
                <xdr:row>70</xdr:row>
                <xdr:rowOff>22860</xdr:rowOff>
              </to>
            </anchor>
          </controlPr>
        </control>
      </mc:Choice>
      <mc:Fallback>
        <control shapeId="3147" r:id="rId48" name="TextBox19"/>
      </mc:Fallback>
    </mc:AlternateContent>
    <mc:AlternateContent xmlns:mc="http://schemas.openxmlformats.org/markup-compatibility/2006">
      <mc:Choice Requires="x14">
        <control shapeId="3148" r:id="rId50" name="TextBox20">
          <controlPr defaultSize="0" autoLine="0" altText="type one of your ILO's in this free-text space" linkedCell="B60" r:id="rId51">
            <anchor moveWithCells="1">
              <from>
                <xdr:col>1</xdr:col>
                <xdr:colOff>182880</xdr:colOff>
                <xdr:row>50</xdr:row>
                <xdr:rowOff>76200</xdr:rowOff>
              </from>
              <to>
                <xdr:col>6</xdr:col>
                <xdr:colOff>396240</xdr:colOff>
                <xdr:row>53</xdr:row>
                <xdr:rowOff>91440</xdr:rowOff>
              </to>
            </anchor>
          </controlPr>
        </control>
      </mc:Choice>
      <mc:Fallback>
        <control shapeId="3148" r:id="rId50" name="TextBox20"/>
      </mc:Fallback>
    </mc:AlternateContent>
    <mc:AlternateContent xmlns:mc="http://schemas.openxmlformats.org/markup-compatibility/2006">
      <mc:Choice Requires="x14">
        <control shapeId="3149" r:id="rId52" name="TextBox21">
          <controlPr defaultSize="0" autoLine="0" altText="type one of your ILO's in this free-text space" linkedCell="B44" r:id="rId53">
            <anchor moveWithCells="1">
              <from>
                <xdr:col>1</xdr:col>
                <xdr:colOff>182880</xdr:colOff>
                <xdr:row>39</xdr:row>
                <xdr:rowOff>510540</xdr:rowOff>
              </from>
              <to>
                <xdr:col>6</xdr:col>
                <xdr:colOff>411480</xdr:colOff>
                <xdr:row>42</xdr:row>
                <xdr:rowOff>106680</xdr:rowOff>
              </to>
            </anchor>
          </controlPr>
        </control>
      </mc:Choice>
      <mc:Fallback>
        <control shapeId="3149" r:id="rId52" name="TextBox21"/>
      </mc:Fallback>
    </mc:AlternateContent>
    <mc:AlternateContent xmlns:mc="http://schemas.openxmlformats.org/markup-compatibility/2006">
      <mc:Choice Requires="x14">
        <control shapeId="3150" r:id="rId54" name="TextBox22">
          <controlPr defaultSize="0" autoLine="0" altText="type one of your ILO's in this free-text space" linkedCell="B52" r:id="rId55">
            <anchor moveWithCells="1">
              <from>
                <xdr:col>1</xdr:col>
                <xdr:colOff>182880</xdr:colOff>
                <xdr:row>46</xdr:row>
                <xdr:rowOff>7620</xdr:rowOff>
              </from>
              <to>
                <xdr:col>6</xdr:col>
                <xdr:colOff>396240</xdr:colOff>
                <xdr:row>47</xdr:row>
                <xdr:rowOff>388620</xdr:rowOff>
              </to>
            </anchor>
          </controlPr>
        </control>
      </mc:Choice>
      <mc:Fallback>
        <control shapeId="3150" r:id="rId54" name="TextBox22"/>
      </mc:Fallback>
    </mc:AlternateContent>
    <mc:AlternateContent xmlns:mc="http://schemas.openxmlformats.org/markup-compatibility/2006">
      <mc:Choice Requires="x14">
        <control shapeId="3151" r:id="rId56" name="TextBox17">
          <controlPr defaultSize="0" autoLine="0" altText="type the Blooms verb in this ILO" linkedCell="C26" r:id="rId57">
            <anchor moveWithCells="1">
              <from>
                <xdr:col>2</xdr:col>
                <xdr:colOff>22860</xdr:colOff>
                <xdr:row>24</xdr:row>
                <xdr:rowOff>83820</xdr:rowOff>
              </from>
              <to>
                <xdr:col>3</xdr:col>
                <xdr:colOff>190500</xdr:colOff>
                <xdr:row>25</xdr:row>
                <xdr:rowOff>327660</xdr:rowOff>
              </to>
            </anchor>
          </controlPr>
        </control>
      </mc:Choice>
      <mc:Fallback>
        <control shapeId="3151" r:id="rId56" name="TextBox17"/>
      </mc:Fallback>
    </mc:AlternateContent>
    <mc:AlternateContent xmlns:mc="http://schemas.openxmlformats.org/markup-compatibility/2006">
      <mc:Choice Requires="x14">
        <control shapeId="3152" r:id="rId58" name="TextBox23">
          <controlPr defaultSize="0" autoLine="0" altText="type the Blooms verb in this ILO" linkedCell="C32" r:id="rId57">
            <anchor moveWithCells="1">
              <from>
                <xdr:col>2</xdr:col>
                <xdr:colOff>22860</xdr:colOff>
                <xdr:row>30</xdr:row>
                <xdr:rowOff>0</xdr:rowOff>
              </from>
              <to>
                <xdr:col>3</xdr:col>
                <xdr:colOff>190500</xdr:colOff>
                <xdr:row>31</xdr:row>
                <xdr:rowOff>243840</xdr:rowOff>
              </to>
            </anchor>
          </controlPr>
        </control>
      </mc:Choice>
      <mc:Fallback>
        <control shapeId="3152" r:id="rId58" name="TextBox23"/>
      </mc:Fallback>
    </mc:AlternateContent>
    <mc:AlternateContent xmlns:mc="http://schemas.openxmlformats.org/markup-compatibility/2006">
      <mc:Choice Requires="x14">
        <control shapeId="3153" r:id="rId59" name="TextBox24">
          <controlPr defaultSize="0" autoLine="0" altText="type the Blooms verb in this ILO" linkedCell="C40" r:id="rId57">
            <anchor moveWithCells="1">
              <from>
                <xdr:col>2</xdr:col>
                <xdr:colOff>22860</xdr:colOff>
                <xdr:row>37</xdr:row>
                <xdr:rowOff>152400</xdr:rowOff>
              </from>
              <to>
                <xdr:col>3</xdr:col>
                <xdr:colOff>190500</xdr:colOff>
                <xdr:row>39</xdr:row>
                <xdr:rowOff>213360</xdr:rowOff>
              </to>
            </anchor>
          </controlPr>
        </control>
      </mc:Choice>
      <mc:Fallback>
        <control shapeId="3153" r:id="rId59" name="TextBox24"/>
      </mc:Fallback>
    </mc:AlternateContent>
    <mc:AlternateContent xmlns:mc="http://schemas.openxmlformats.org/markup-compatibility/2006">
      <mc:Choice Requires="x14">
        <control shapeId="3154" r:id="rId60" name="TextBox25">
          <controlPr defaultSize="0" autoLine="0" altText="type the Blooms verb in this ILO" linkedCell="C72" r:id="rId57">
            <anchor moveWithCells="1">
              <from>
                <xdr:col>2</xdr:col>
                <xdr:colOff>0</xdr:colOff>
                <xdr:row>70</xdr:row>
                <xdr:rowOff>0</xdr:rowOff>
              </from>
              <to>
                <xdr:col>3</xdr:col>
                <xdr:colOff>167640</xdr:colOff>
                <xdr:row>71</xdr:row>
                <xdr:rowOff>243840</xdr:rowOff>
              </to>
            </anchor>
          </controlPr>
        </control>
      </mc:Choice>
      <mc:Fallback>
        <control shapeId="3154" r:id="rId60" name="TextBox25"/>
      </mc:Fallback>
    </mc:AlternateContent>
    <mc:AlternateContent xmlns:mc="http://schemas.openxmlformats.org/markup-compatibility/2006">
      <mc:Choice Requires="x14">
        <control shapeId="3155" r:id="rId61" name="TextBox26">
          <controlPr defaultSize="0" autoLine="0" altText="type the Blooms verb in this ILO" linkedCell="C80" r:id="rId57">
            <anchor moveWithCells="1">
              <from>
                <xdr:col>1</xdr:col>
                <xdr:colOff>1844040</xdr:colOff>
                <xdr:row>74</xdr:row>
                <xdr:rowOff>91440</xdr:rowOff>
              </from>
              <to>
                <xdr:col>3</xdr:col>
                <xdr:colOff>152400</xdr:colOff>
                <xdr:row>76</xdr:row>
                <xdr:rowOff>160020</xdr:rowOff>
              </to>
            </anchor>
          </controlPr>
        </control>
      </mc:Choice>
      <mc:Fallback>
        <control shapeId="3155" r:id="rId61" name="TextBox26"/>
      </mc:Fallback>
    </mc:AlternateContent>
    <mc:AlternateContent xmlns:mc="http://schemas.openxmlformats.org/markup-compatibility/2006">
      <mc:Choice Requires="x14">
        <control shapeId="3156" r:id="rId62" name="TextBox27">
          <controlPr defaultSize="0" autoLine="0" altText="type the Blooms verb in this ILO" linkedCell="C64" r:id="rId57">
            <anchor moveWithCells="1">
              <from>
                <xdr:col>2</xdr:col>
                <xdr:colOff>15240</xdr:colOff>
                <xdr:row>53</xdr:row>
                <xdr:rowOff>76200</xdr:rowOff>
              </from>
              <to>
                <xdr:col>3</xdr:col>
                <xdr:colOff>182880</xdr:colOff>
                <xdr:row>55</xdr:row>
                <xdr:rowOff>137160</xdr:rowOff>
              </to>
            </anchor>
          </controlPr>
        </control>
      </mc:Choice>
      <mc:Fallback>
        <control shapeId="3156" r:id="rId62" name="TextBox27"/>
      </mc:Fallback>
    </mc:AlternateContent>
    <mc:AlternateContent xmlns:mc="http://schemas.openxmlformats.org/markup-compatibility/2006">
      <mc:Choice Requires="x14">
        <control shapeId="3157" r:id="rId63" name="TextBox28">
          <controlPr defaultSize="0" autoLine="0" altText="type the Blooms verb in this ILO" linkedCell="C56" r:id="rId57">
            <anchor moveWithCells="1">
              <from>
                <xdr:col>2</xdr:col>
                <xdr:colOff>30480</xdr:colOff>
                <xdr:row>47</xdr:row>
                <xdr:rowOff>388620</xdr:rowOff>
              </from>
              <to>
                <xdr:col>3</xdr:col>
                <xdr:colOff>198120</xdr:colOff>
                <xdr:row>49</xdr:row>
                <xdr:rowOff>30480</xdr:rowOff>
              </to>
            </anchor>
          </controlPr>
        </control>
      </mc:Choice>
      <mc:Fallback>
        <control shapeId="3157" r:id="rId63" name="TextBox28"/>
      </mc:Fallback>
    </mc:AlternateContent>
    <mc:AlternateContent xmlns:mc="http://schemas.openxmlformats.org/markup-compatibility/2006">
      <mc:Choice Requires="x14">
        <control shapeId="3158" r:id="rId64" name="TextBox29">
          <controlPr defaultSize="0" autoLine="0" altText="type the Blooms verb in this ILO" linkedCell="C48" r:id="rId65">
            <anchor moveWithCells="1">
              <from>
                <xdr:col>2</xdr:col>
                <xdr:colOff>15240</xdr:colOff>
                <xdr:row>42</xdr:row>
                <xdr:rowOff>99060</xdr:rowOff>
              </from>
              <to>
                <xdr:col>3</xdr:col>
                <xdr:colOff>182880</xdr:colOff>
                <xdr:row>44</xdr:row>
                <xdr:rowOff>152400</xdr:rowOff>
              </to>
            </anchor>
          </controlPr>
        </control>
      </mc:Choice>
      <mc:Fallback>
        <control shapeId="3158" r:id="rId64" name="TextBox29"/>
      </mc:Fallback>
    </mc:AlternateContent>
    <mc:AlternateContent xmlns:mc="http://schemas.openxmlformats.org/markup-compatibility/2006">
      <mc:Choice Requires="x14">
        <control shapeId="3159" r:id="rId66" name="TextBox30">
          <controlPr defaultSize="0" disabled="1" autoLine="0" altText="This box asks you whether the ILO you've selected is the most challenging ILO covered by your assessment. You can click yes or no using the buttons below. " linkedCell="B102" r:id="rId67">
            <anchor moveWithCells="1">
              <from>
                <xdr:col>1</xdr:col>
                <xdr:colOff>426720</xdr:colOff>
                <xdr:row>104</xdr:row>
                <xdr:rowOff>251460</xdr:rowOff>
              </from>
              <to>
                <xdr:col>6</xdr:col>
                <xdr:colOff>419100</xdr:colOff>
                <xdr:row>111</xdr:row>
                <xdr:rowOff>91440</xdr:rowOff>
              </to>
            </anchor>
          </controlPr>
        </control>
      </mc:Choice>
      <mc:Fallback>
        <control shapeId="3159" r:id="rId66" name="TextBox30"/>
      </mc:Fallback>
    </mc:AlternateContent>
    <mc:AlternateContent xmlns:mc="http://schemas.openxmlformats.org/markup-compatibility/2006">
      <mc:Choice Requires="x14">
        <control shapeId="3169" r:id="rId68" name="TextBox2">
          <controlPr defaultSize="0" autoLine="0" altText="type your responses to the above prompt in this box. " linkedCell="AA13" r:id="rId69">
            <anchor moveWithCells="1">
              <from>
                <xdr:col>1</xdr:col>
                <xdr:colOff>411480</xdr:colOff>
                <xdr:row>172</xdr:row>
                <xdr:rowOff>152400</xdr:rowOff>
              </from>
              <to>
                <xdr:col>5</xdr:col>
                <xdr:colOff>480060</xdr:colOff>
                <xdr:row>174</xdr:row>
                <xdr:rowOff>68580</xdr:rowOff>
              </to>
            </anchor>
          </controlPr>
        </control>
      </mc:Choice>
      <mc:Fallback>
        <control shapeId="3169" r:id="rId68" name="TextBox2"/>
      </mc:Fallback>
    </mc:AlternateContent>
    <mc:AlternateContent xmlns:mc="http://schemas.openxmlformats.org/markup-compatibility/2006">
      <mc:Choice Requires="x14">
        <control shapeId="3170" r:id="rId70" name="TextBox31">
          <controlPr defaultSize="0" autoLine="0" altText="type your responses to the above prompt in this box. " linkedCell="AA14" r:id="rId71">
            <anchor moveWithCells="1">
              <from>
                <xdr:col>1</xdr:col>
                <xdr:colOff>403860</xdr:colOff>
                <xdr:row>174</xdr:row>
                <xdr:rowOff>160020</xdr:rowOff>
              </from>
              <to>
                <xdr:col>5</xdr:col>
                <xdr:colOff>472440</xdr:colOff>
                <xdr:row>176</xdr:row>
                <xdr:rowOff>68580</xdr:rowOff>
              </to>
            </anchor>
          </controlPr>
        </control>
      </mc:Choice>
      <mc:Fallback>
        <control shapeId="3170" r:id="rId70" name="TextBox31"/>
      </mc:Fallback>
    </mc:AlternateContent>
    <mc:AlternateContent xmlns:mc="http://schemas.openxmlformats.org/markup-compatibility/2006">
      <mc:Choice Requires="x14">
        <control shapeId="3171" r:id="rId72" name="TextBox14">
          <controlPr defaultSize="0" autoLine="0" altText="type your responses to the above prompt in this box. " linkedCell="Z16" r:id="rId73">
            <anchor moveWithCells="1">
              <from>
                <xdr:col>1</xdr:col>
                <xdr:colOff>533400</xdr:colOff>
                <xdr:row>153</xdr:row>
                <xdr:rowOff>38100</xdr:rowOff>
              </from>
              <to>
                <xdr:col>5</xdr:col>
                <xdr:colOff>601980</xdr:colOff>
                <xdr:row>154</xdr:row>
                <xdr:rowOff>129540</xdr:rowOff>
              </to>
            </anchor>
          </controlPr>
        </control>
      </mc:Choice>
      <mc:Fallback>
        <control shapeId="3171" r:id="rId72" name="TextBox14"/>
      </mc:Fallback>
    </mc:AlternateContent>
    <mc:AlternateContent xmlns:mc="http://schemas.openxmlformats.org/markup-compatibility/2006">
      <mc:Choice Requires="x14">
        <control shapeId="3172" r:id="rId74" name="TextBox15">
          <controlPr defaultSize="0" autoLine="0" altText="type your responses to the above prompt in this box. " linkedCell="Z17" r:id="rId75">
            <anchor moveWithCells="1">
              <from>
                <xdr:col>1</xdr:col>
                <xdr:colOff>533400</xdr:colOff>
                <xdr:row>155</xdr:row>
                <xdr:rowOff>68580</xdr:rowOff>
              </from>
              <to>
                <xdr:col>5</xdr:col>
                <xdr:colOff>601980</xdr:colOff>
                <xdr:row>156</xdr:row>
                <xdr:rowOff>152400</xdr:rowOff>
              </to>
            </anchor>
          </controlPr>
        </control>
      </mc:Choice>
      <mc:Fallback>
        <control shapeId="3172" r:id="rId74" name="TextBox15"/>
      </mc:Fallback>
    </mc:AlternateContent>
    <mc:AlternateContent xmlns:mc="http://schemas.openxmlformats.org/markup-compatibility/2006">
      <mc:Choice Requires="x14">
        <control shapeId="3173" r:id="rId76" name="TextBox32">
          <controlPr defaultSize="0" autoLine="0" altText="type your responses to the above prompt in this box. " linkedCell="Z15" r:id="rId77">
            <anchor moveWithCells="1">
              <from>
                <xdr:col>1</xdr:col>
                <xdr:colOff>541020</xdr:colOff>
                <xdr:row>151</xdr:row>
                <xdr:rowOff>1120140</xdr:rowOff>
              </from>
              <to>
                <xdr:col>6</xdr:col>
                <xdr:colOff>0</xdr:colOff>
                <xdr:row>152</xdr:row>
                <xdr:rowOff>114300</xdr:rowOff>
              </to>
            </anchor>
          </controlPr>
        </control>
      </mc:Choice>
      <mc:Fallback>
        <control shapeId="3173" r:id="rId76" name="TextBox3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9377-A478-4D31-BFB8-9780087F9536}">
  <sheetPr codeName="Sheet6"/>
  <dimension ref="F2:AH196"/>
  <sheetViews>
    <sheetView showGridLines="0" showRowColHeaders="0" topLeftCell="A17" zoomScale="149" zoomScaleNormal="130" workbookViewId="0">
      <selection activeCell="CM195" sqref="CM195"/>
    </sheetView>
  </sheetViews>
  <sheetFormatPr defaultRowHeight="14.4" x14ac:dyDescent="0.3"/>
  <cols>
    <col min="1" max="1" width="8.88671875" style="90"/>
    <col min="2" max="2" width="4.33203125" style="90" customWidth="1"/>
    <col min="3" max="3" width="2.33203125" style="90" customWidth="1"/>
    <col min="4" max="8" width="8.88671875" style="90"/>
    <col min="9" max="9" width="8.88671875" style="90" customWidth="1"/>
    <col min="10" max="15" width="8.88671875" style="90"/>
    <col min="16" max="16" width="8.88671875" style="90" customWidth="1"/>
    <col min="17" max="22" width="8.88671875" style="90" hidden="1" customWidth="1"/>
    <col min="23" max="23" width="9.88671875" style="90" hidden="1" customWidth="1"/>
    <col min="24" max="28" width="8.88671875" style="90" hidden="1" customWidth="1"/>
    <col min="29" max="33" width="8.88671875" style="90" customWidth="1"/>
    <col min="34" max="16384" width="8.88671875" style="90"/>
  </cols>
  <sheetData>
    <row r="2" ht="13.2" customHeight="1" x14ac:dyDescent="0.3"/>
    <row r="3" hidden="1" x14ac:dyDescent="0.3"/>
    <row r="4" hidden="1" x14ac:dyDescent="0.3"/>
    <row r="5" hidden="1" x14ac:dyDescent="0.3"/>
    <row r="6" hidden="1" x14ac:dyDescent="0.3"/>
    <row r="7" hidden="1" x14ac:dyDescent="0.3"/>
    <row r="8" hidden="1" x14ac:dyDescent="0.3"/>
    <row r="9" hidden="1" x14ac:dyDescent="0.3"/>
    <row r="10" hidden="1" x14ac:dyDescent="0.3"/>
    <row r="11" hidden="1" x14ac:dyDescent="0.3"/>
    <row r="12" hidden="1" x14ac:dyDescent="0.3"/>
    <row r="13" hidden="1" x14ac:dyDescent="0.3"/>
    <row r="14" hidden="1" x14ac:dyDescent="0.3"/>
    <row r="15" hidden="1" x14ac:dyDescent="0.3"/>
    <row r="23" spans="6:29" ht="121.2" customHeight="1" x14ac:dyDescent="0.3"/>
    <row r="24" spans="6:29" ht="70.2" customHeight="1" x14ac:dyDescent="0.3">
      <c r="H24" s="113"/>
      <c r="I24" s="113"/>
      <c r="J24" s="113"/>
      <c r="K24" s="113"/>
      <c r="L24" s="113"/>
      <c r="M24" s="113"/>
      <c r="N24" s="113"/>
      <c r="O24" s="113"/>
      <c r="P24" s="113"/>
      <c r="Q24" s="113"/>
      <c r="R24" s="113"/>
      <c r="S24" s="113"/>
      <c r="T24" s="113"/>
      <c r="U24" s="113"/>
      <c r="V24" s="113"/>
      <c r="W24" s="113"/>
      <c r="X24" s="113"/>
      <c r="Y24" s="113"/>
      <c r="Z24" s="113"/>
      <c r="AA24" s="113"/>
      <c r="AB24" s="113"/>
      <c r="AC24" s="113"/>
    </row>
    <row r="25" spans="6:29" x14ac:dyDescent="0.3">
      <c r="H25" s="113"/>
      <c r="I25" s="113"/>
      <c r="J25" s="113"/>
      <c r="K25" s="113"/>
      <c r="L25" s="113"/>
      <c r="M25" s="113"/>
      <c r="N25" s="113"/>
      <c r="O25" s="113"/>
      <c r="P25" s="113"/>
      <c r="Q25" s="113"/>
      <c r="R25" s="113"/>
      <c r="S25" s="113"/>
      <c r="T25" s="113"/>
      <c r="U25" s="113"/>
      <c r="V25" s="113"/>
      <c r="W25" s="113"/>
      <c r="X25" s="113"/>
      <c r="Y25" s="113"/>
      <c r="Z25" s="113"/>
      <c r="AA25" s="113"/>
      <c r="AB25" s="113"/>
      <c r="AC25" s="113"/>
    </row>
    <row r="26" spans="6:29" x14ac:dyDescent="0.3">
      <c r="H26" s="113"/>
      <c r="I26" s="113"/>
      <c r="J26" s="113"/>
      <c r="K26" s="113"/>
      <c r="L26" s="113"/>
      <c r="M26" s="113"/>
      <c r="N26" s="113"/>
      <c r="O26" s="113"/>
      <c r="P26" s="113"/>
      <c r="Q26" s="113"/>
      <c r="R26" s="113"/>
      <c r="S26" s="113"/>
      <c r="T26" s="113"/>
      <c r="U26" s="113"/>
      <c r="V26" s="113"/>
      <c r="W26" s="113"/>
      <c r="X26" s="113"/>
      <c r="Y26" s="113"/>
      <c r="Z26" s="113"/>
      <c r="AA26" s="113"/>
      <c r="AB26" s="113"/>
      <c r="AC26" s="113"/>
    </row>
    <row r="27" spans="6:29" x14ac:dyDescent="0.3">
      <c r="H27" s="113"/>
      <c r="I27" s="113"/>
      <c r="J27" s="113"/>
      <c r="K27" s="113"/>
      <c r="L27" s="113"/>
      <c r="M27" s="113"/>
      <c r="N27" s="113"/>
      <c r="O27" s="113"/>
      <c r="P27" s="113"/>
      <c r="Q27" s="113"/>
      <c r="R27" s="113"/>
      <c r="S27" s="113"/>
      <c r="T27" s="113"/>
      <c r="U27" s="113"/>
      <c r="V27" s="113"/>
      <c r="W27" s="113"/>
      <c r="X27" s="113"/>
      <c r="Y27" s="113"/>
      <c r="Z27" s="113"/>
      <c r="AA27" s="113"/>
      <c r="AB27" s="113"/>
      <c r="AC27" s="113"/>
    </row>
    <row r="28" spans="6:29" x14ac:dyDescent="0.3">
      <c r="H28" s="113"/>
      <c r="I28" s="113"/>
      <c r="J28" s="113"/>
      <c r="K28" s="113"/>
      <c r="L28" s="113"/>
      <c r="M28" s="113"/>
      <c r="N28" s="113"/>
      <c r="O28" s="113"/>
      <c r="P28" s="113"/>
      <c r="Q28" s="113"/>
      <c r="R28" s="113"/>
      <c r="S28" s="113"/>
      <c r="T28" s="113"/>
      <c r="U28" s="113"/>
      <c r="V28" s="113"/>
      <c r="W28" s="113"/>
      <c r="X28" s="113"/>
      <c r="Y28" s="113"/>
      <c r="Z28" s="113"/>
      <c r="AA28" s="113"/>
      <c r="AB28" s="113"/>
      <c r="AC28" s="113"/>
    </row>
    <row r="29" spans="6:29" x14ac:dyDescent="0.3">
      <c r="H29" s="113"/>
      <c r="I29" s="113"/>
      <c r="J29" s="113"/>
      <c r="K29" s="113"/>
      <c r="L29" s="113"/>
      <c r="M29" s="113"/>
      <c r="N29" s="113"/>
      <c r="O29" s="113"/>
      <c r="P29" s="113"/>
      <c r="Q29" s="113"/>
      <c r="R29" s="113"/>
      <c r="S29" s="113"/>
      <c r="T29" s="113"/>
      <c r="U29" s="113"/>
      <c r="V29" s="113"/>
      <c r="W29" s="113"/>
      <c r="X29" s="113"/>
      <c r="Y29" s="113"/>
      <c r="Z29" s="113"/>
      <c r="AA29" s="113"/>
      <c r="AB29" s="113"/>
      <c r="AC29" s="113"/>
    </row>
    <row r="30" spans="6:29" x14ac:dyDescent="0.3">
      <c r="F30" s="92" t="s">
        <v>551</v>
      </c>
      <c r="G30" s="92"/>
      <c r="H30" s="120"/>
      <c r="I30" s="120"/>
      <c r="J30" s="120" t="str">
        <f xml:space="preserve"> T31&amp; " what...?
(Type the object of your ILO)"</f>
        <v>demonstrate what...?
(Type the object of your ILO)</v>
      </c>
      <c r="K30" s="120"/>
      <c r="L30" s="120"/>
      <c r="M30" s="120" t="str">
        <f xml:space="preserve"> "...well enough to…
(Type the Context of your ILO)"</f>
        <v>...well enough to…
(Type the Context of your ILO)</v>
      </c>
      <c r="N30" s="120"/>
      <c r="O30" s="120"/>
      <c r="P30" s="113"/>
      <c r="Q30" s="113"/>
      <c r="R30" s="113"/>
      <c r="S30" s="113"/>
      <c r="T30" s="113"/>
      <c r="U30" s="113"/>
      <c r="V30" s="113"/>
      <c r="W30" s="113"/>
      <c r="X30" s="113"/>
      <c r="Y30" s="113"/>
      <c r="Z30" s="113"/>
      <c r="AA30" s="113"/>
      <c r="AB30" s="113"/>
      <c r="AC30" s="113"/>
    </row>
    <row r="31" spans="6:29" x14ac:dyDescent="0.3">
      <c r="H31" s="113"/>
      <c r="I31" s="113"/>
      <c r="J31" s="113"/>
      <c r="K31" s="113"/>
      <c r="L31" s="113"/>
      <c r="M31" s="113"/>
      <c r="N31" s="113"/>
      <c r="O31" s="113"/>
      <c r="P31" s="113"/>
      <c r="Q31" s="113"/>
      <c r="R31" s="113"/>
      <c r="S31" s="113"/>
      <c r="T31" s="113" t="s">
        <v>616</v>
      </c>
      <c r="U31" s="113" t="s">
        <v>614</v>
      </c>
      <c r="V31" s="113" t="s">
        <v>615</v>
      </c>
      <c r="W31" s="113" t="s">
        <v>610</v>
      </c>
      <c r="X31" s="113" t="b">
        <v>1</v>
      </c>
      <c r="Y31" s="113" t="str">
        <f>IF(X31=TRUE, W31,"")</f>
        <v>Drafting research proposals</v>
      </c>
      <c r="Z31" s="113" t="str">
        <f>"If I could assess my ILO with a realistic experience that would simulate something more like…
"
&amp;Y31&amp; "
"&amp;Y32&amp; "
"&amp;Y33&amp;"
"&amp;Y34</f>
        <v xml:space="preserve">If I could assess my ILO with a realistic experience that would simulate something more like…
Drafting research proposals
</v>
      </c>
      <c r="AA31" s="113"/>
      <c r="AB31" s="113"/>
      <c r="AC31" s="113"/>
    </row>
    <row r="32" spans="6:29" x14ac:dyDescent="0.3">
      <c r="H32" s="113"/>
      <c r="I32" s="113"/>
      <c r="J32" s="113"/>
      <c r="K32" s="113"/>
      <c r="L32" s="113"/>
      <c r="M32" s="113"/>
      <c r="N32" s="113"/>
      <c r="O32" s="113"/>
      <c r="P32" s="113"/>
      <c r="Q32" s="113"/>
      <c r="R32" s="113"/>
      <c r="S32" s="113"/>
      <c r="T32" s="113"/>
      <c r="U32" s="113"/>
      <c r="V32" s="113"/>
      <c r="W32" s="113" t="s">
        <v>611</v>
      </c>
      <c r="X32" s="113" t="b">
        <v>0</v>
      </c>
      <c r="Y32" s="113" t="str">
        <f t="shared" ref="Y32:Y34" si="0">IF(X32=TRUE, W32,"")</f>
        <v/>
      </c>
      <c r="Z32" s="113"/>
      <c r="AA32" s="113"/>
      <c r="AB32" s="113"/>
      <c r="AC32" s="113"/>
    </row>
    <row r="33" spans="8:29" x14ac:dyDescent="0.3">
      <c r="H33" s="113"/>
      <c r="I33" s="113"/>
      <c r="J33" s="113"/>
      <c r="K33" s="113"/>
      <c r="L33" s="113"/>
      <c r="M33" s="113"/>
      <c r="N33" s="113"/>
      <c r="O33" s="113"/>
      <c r="P33" s="113"/>
      <c r="Q33" s="113"/>
      <c r="R33" s="113"/>
      <c r="S33" s="113"/>
      <c r="T33" s="113"/>
      <c r="U33" s="113"/>
      <c r="V33" s="113"/>
      <c r="W33" s="113" t="s">
        <v>612</v>
      </c>
      <c r="X33" s="113" t="b">
        <v>0</v>
      </c>
      <c r="Y33" s="113" t="str">
        <f t="shared" si="0"/>
        <v/>
      </c>
      <c r="Z33" s="113"/>
      <c r="AA33" s="113"/>
      <c r="AB33" s="113"/>
      <c r="AC33" s="113"/>
    </row>
    <row r="34" spans="8:29" ht="94.2" customHeight="1" x14ac:dyDescent="0.3">
      <c r="H34" s="113"/>
      <c r="I34" s="113"/>
      <c r="J34" s="113"/>
      <c r="K34" s="113"/>
      <c r="L34" s="113"/>
      <c r="M34" s="113"/>
      <c r="N34" s="113"/>
      <c r="O34" s="113"/>
      <c r="P34" s="113"/>
      <c r="Q34" s="113"/>
      <c r="R34" s="113"/>
      <c r="S34" s="113"/>
      <c r="T34" s="113"/>
      <c r="U34" s="113"/>
      <c r="V34" s="113"/>
      <c r="W34" s="113" t="s">
        <v>613</v>
      </c>
      <c r="X34" s="113" t="b">
        <v>0</v>
      </c>
      <c r="Y34" s="113" t="str">
        <f t="shared" si="0"/>
        <v/>
      </c>
      <c r="Z34" s="113"/>
      <c r="AA34" s="113"/>
      <c r="AB34" s="113"/>
      <c r="AC34" s="113"/>
    </row>
    <row r="45" spans="8:29" ht="79.2" customHeight="1" x14ac:dyDescent="0.3"/>
    <row r="46" spans="8:29" ht="55.2" customHeight="1" x14ac:dyDescent="0.3">
      <c r="J46" s="91" t="s">
        <v>552</v>
      </c>
    </row>
    <row r="66" spans="18:20" ht="143.4" customHeight="1" x14ac:dyDescent="0.3"/>
    <row r="67" spans="18:20" x14ac:dyDescent="0.3">
      <c r="T67" s="90">
        <v>0</v>
      </c>
    </row>
    <row r="70" spans="18:20" x14ac:dyDescent="0.3">
      <c r="R70" s="90" t="e">
        <v>#N/A</v>
      </c>
    </row>
    <row r="72" spans="18:20" ht="267" customHeight="1" x14ac:dyDescent="0.3">
      <c r="R72" s="90">
        <v>0</v>
      </c>
    </row>
    <row r="85" spans="17:17" x14ac:dyDescent="0.3">
      <c r="Q85" s="90" t="s">
        <v>569</v>
      </c>
    </row>
    <row r="86" spans="17:17" x14ac:dyDescent="0.3">
      <c r="Q86" s="90" t="s">
        <v>570</v>
      </c>
    </row>
    <row r="87" spans="17:17" x14ac:dyDescent="0.3">
      <c r="Q87" s="90" t="s">
        <v>571</v>
      </c>
    </row>
    <row r="97" ht="151.80000000000001" customHeight="1" x14ac:dyDescent="0.3"/>
    <row r="98" ht="13.8" customHeight="1" x14ac:dyDescent="0.3"/>
    <row r="99" ht="144" customHeight="1" x14ac:dyDescent="0.3"/>
    <row r="100" hidden="1" x14ac:dyDescent="0.3"/>
    <row r="101" hidden="1" x14ac:dyDescent="0.3"/>
    <row r="102" hidden="1" x14ac:dyDescent="0.3"/>
    <row r="103" ht="151.19999999999999" customHeight="1" x14ac:dyDescent="0.3"/>
    <row r="178" spans="8:34" x14ac:dyDescent="0.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row>
    <row r="179" spans="8:34" x14ac:dyDescent="0.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row>
    <row r="180" spans="8:34" x14ac:dyDescent="0.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row>
    <row r="181" spans="8:34" x14ac:dyDescent="0.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row>
    <row r="182" spans="8:34" x14ac:dyDescent="0.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row>
    <row r="183" spans="8:34" x14ac:dyDescent="0.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row>
    <row r="184" spans="8:34" x14ac:dyDescent="0.3">
      <c r="H184" s="113"/>
      <c r="I184" s="113"/>
      <c r="J184" s="113" t="s">
        <v>49</v>
      </c>
      <c r="K184" s="113"/>
      <c r="L184" s="113"/>
      <c r="M184" s="113"/>
      <c r="N184" s="113"/>
      <c r="O184" s="113" t="b">
        <v>0</v>
      </c>
      <c r="P184" s="113"/>
      <c r="Q184" s="113"/>
      <c r="R184" s="113"/>
      <c r="S184" s="113"/>
      <c r="T184" s="113"/>
      <c r="U184" s="113"/>
      <c r="V184" s="113"/>
      <c r="W184" s="113"/>
      <c r="X184" s="113"/>
      <c r="Y184" s="113"/>
      <c r="Z184" s="113"/>
      <c r="AA184" s="113"/>
      <c r="AB184" s="113"/>
      <c r="AC184" s="113"/>
      <c r="AD184" s="113"/>
      <c r="AE184" s="113"/>
      <c r="AF184" s="113"/>
      <c r="AG184" s="113"/>
      <c r="AH184" s="113"/>
    </row>
    <row r="185" spans="8:34" x14ac:dyDescent="0.3">
      <c r="H185" s="113"/>
      <c r="I185" s="113"/>
      <c r="J185" s="113" t="s">
        <v>379</v>
      </c>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row>
    <row r="186" spans="8:34" x14ac:dyDescent="0.3">
      <c r="H186" s="113"/>
      <c r="I186" s="113"/>
      <c r="J186" s="113" t="s">
        <v>432</v>
      </c>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row>
    <row r="187" spans="8:34" x14ac:dyDescent="0.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row>
    <row r="188" spans="8:34" x14ac:dyDescent="0.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row>
    <row r="189" spans="8:34" x14ac:dyDescent="0.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row>
    <row r="190" spans="8:34" x14ac:dyDescent="0.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row>
    <row r="191" spans="8:34" x14ac:dyDescent="0.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row>
    <row r="192" spans="8:34" x14ac:dyDescent="0.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row>
    <row r="193" spans="8:34" x14ac:dyDescent="0.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row>
    <row r="194" spans="8:34" x14ac:dyDescent="0.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row>
    <row r="195" spans="8:34" x14ac:dyDescent="0.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row>
    <row r="196" spans="8:34" x14ac:dyDescent="0.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row>
  </sheetData>
  <customSheetViews>
    <customSheetView guid="{3079D2C0-EF2E-48E1-BAA9-7B24B5ED0808}" scale="70" showPageBreaks="1" hiddenRows="1" hiddenColumns="1" topLeftCell="A97">
      <selection activeCell="AD97" sqref="AD97"/>
      <pageMargins left="0.7" right="0.7" top="0.75" bottom="0.75" header="0.3" footer="0.3"/>
      <pageSetup paperSize="9" orientation="portrait" r:id="rId1"/>
    </customSheetView>
  </customSheetViews>
  <phoneticPr fontId="5" type="noConversion"/>
  <pageMargins left="0.7" right="0.7" top="0.75" bottom="0.75" header="0.3" footer="0.3"/>
  <pageSetup paperSize="9" orientation="portrait" r:id="rId2"/>
  <drawing r:id="rId3"/>
  <legacyDrawing r:id="rId4"/>
  <controls>
    <mc:AlternateContent xmlns:mc="http://schemas.openxmlformats.org/markup-compatibility/2006">
      <mc:Choice Requires="x14">
        <control shapeId="15403" r:id="rId5" name="TextBox17">
          <controlPr defaultSize="0" disabled="1" autoLine="0" altText="This box displays a sentence that you must complete by choosing the options below" linkedCell="Z31" r:id="rId6">
            <anchor moveWithCells="1">
              <from>
                <xdr:col>7</xdr:col>
                <xdr:colOff>129540</xdr:colOff>
                <xdr:row>73</xdr:row>
                <xdr:rowOff>22860</xdr:rowOff>
              </from>
              <to>
                <xdr:col>11</xdr:col>
                <xdr:colOff>281940</xdr:colOff>
                <xdr:row>81</xdr:row>
                <xdr:rowOff>167640</xdr:rowOff>
              </to>
            </anchor>
          </controlPr>
        </control>
      </mc:Choice>
      <mc:Fallback>
        <control shapeId="15403" r:id="rId5" name="TextBox17"/>
      </mc:Fallback>
    </mc:AlternateContent>
    <mc:AlternateContent xmlns:mc="http://schemas.openxmlformats.org/markup-compatibility/2006">
      <mc:Choice Requires="x14">
        <control shapeId="15402" r:id="rId7" name="CheckBox5">
          <controlPr defaultSize="0" autoLine="0" altText="Tick this box to see one of scenarios you entered in section 3.2" linkedCell="X34" r:id="rId8">
            <anchor moveWithCells="1">
              <from>
                <xdr:col>6</xdr:col>
                <xdr:colOff>0</xdr:colOff>
                <xdr:row>79</xdr:row>
                <xdr:rowOff>99060</xdr:rowOff>
              </from>
              <to>
                <xdr:col>7</xdr:col>
                <xdr:colOff>236220</xdr:colOff>
                <xdr:row>80</xdr:row>
                <xdr:rowOff>129540</xdr:rowOff>
              </to>
            </anchor>
          </controlPr>
        </control>
      </mc:Choice>
      <mc:Fallback>
        <control shapeId="15402" r:id="rId7" name="CheckBox5"/>
      </mc:Fallback>
    </mc:AlternateContent>
    <mc:AlternateContent xmlns:mc="http://schemas.openxmlformats.org/markup-compatibility/2006">
      <mc:Choice Requires="x14">
        <control shapeId="15401" r:id="rId9" name="CheckBox4">
          <controlPr defaultSize="0" autoLine="0" altText="Tick this box to see one of scenarios you entered in section 3.2" linkedCell="X33" r:id="rId10">
            <anchor moveWithCells="1">
              <from>
                <xdr:col>6</xdr:col>
                <xdr:colOff>0</xdr:colOff>
                <xdr:row>78</xdr:row>
                <xdr:rowOff>121920</xdr:rowOff>
              </from>
              <to>
                <xdr:col>7</xdr:col>
                <xdr:colOff>220980</xdr:colOff>
                <xdr:row>79</xdr:row>
                <xdr:rowOff>144780</xdr:rowOff>
              </to>
            </anchor>
          </controlPr>
        </control>
      </mc:Choice>
      <mc:Fallback>
        <control shapeId="15401" r:id="rId9" name="CheckBox4"/>
      </mc:Fallback>
    </mc:AlternateContent>
    <mc:AlternateContent xmlns:mc="http://schemas.openxmlformats.org/markup-compatibility/2006">
      <mc:Choice Requires="x14">
        <control shapeId="15400" r:id="rId11" name="CheckBox3">
          <controlPr defaultSize="0" autoLine="0" altText="Tick this box to see one of scenarios you entered in section 3.2" linkedCell="X32" r:id="rId12">
            <anchor moveWithCells="1">
              <from>
                <xdr:col>6</xdr:col>
                <xdr:colOff>0</xdr:colOff>
                <xdr:row>77</xdr:row>
                <xdr:rowOff>144780</xdr:rowOff>
              </from>
              <to>
                <xdr:col>7</xdr:col>
                <xdr:colOff>213360</xdr:colOff>
                <xdr:row>78</xdr:row>
                <xdr:rowOff>167640</xdr:rowOff>
              </to>
            </anchor>
          </controlPr>
        </control>
      </mc:Choice>
      <mc:Fallback>
        <control shapeId="15400" r:id="rId11" name="CheckBox3"/>
      </mc:Fallback>
    </mc:AlternateContent>
    <mc:AlternateContent xmlns:mc="http://schemas.openxmlformats.org/markup-compatibility/2006">
      <mc:Choice Requires="x14">
        <control shapeId="15399" r:id="rId13" name="CheckBox2">
          <controlPr defaultSize="0" autoLine="0" altText="Tick this box to see one of scenarios you entered in section 3.2" linkedCell="X31" r:id="rId14">
            <anchor moveWithCells="1">
              <from>
                <xdr:col>6</xdr:col>
                <xdr:colOff>0</xdr:colOff>
                <xdr:row>76</xdr:row>
                <xdr:rowOff>167640</xdr:rowOff>
              </from>
              <to>
                <xdr:col>7</xdr:col>
                <xdr:colOff>259080</xdr:colOff>
                <xdr:row>78</xdr:row>
                <xdr:rowOff>0</xdr:rowOff>
              </to>
            </anchor>
          </controlPr>
        </control>
      </mc:Choice>
      <mc:Fallback>
        <control shapeId="15399" r:id="rId13" name="CheckBox2"/>
      </mc:Fallback>
    </mc:AlternateContent>
    <mc:AlternateContent xmlns:mc="http://schemas.openxmlformats.org/markup-compatibility/2006">
      <mc:Choice Requires="x14">
        <control shapeId="15395" r:id="rId15" name="TextBox16">
          <controlPr defaultSize="0" autoLine="0" altText="enter an example of knowledge or a skill that would be more appropriate to be assessed by this verb" linkedCell="Sheet7!U186" r:id="rId16">
            <anchor moveWithCells="1">
              <from>
                <xdr:col>14</xdr:col>
                <xdr:colOff>198120</xdr:colOff>
                <xdr:row>111</xdr:row>
                <xdr:rowOff>175260</xdr:rowOff>
              </from>
              <to>
                <xdr:col>30</xdr:col>
                <xdr:colOff>38100</xdr:colOff>
                <xdr:row>113</xdr:row>
                <xdr:rowOff>91440</xdr:rowOff>
              </to>
            </anchor>
          </controlPr>
        </control>
      </mc:Choice>
      <mc:Fallback>
        <control shapeId="15395" r:id="rId15" name="TextBox16"/>
      </mc:Fallback>
    </mc:AlternateContent>
    <mc:AlternateContent xmlns:mc="http://schemas.openxmlformats.org/markup-compatibility/2006">
      <mc:Choice Requires="x14">
        <control shapeId="15394" r:id="rId17" name="TextBox15">
          <controlPr defaultSize="0" autoLine="0" altText="enter an example of knowledge or a skill that would be more appropriate to be assessed by this verb" linkedCell="Sheet7!U184" r:id="rId18">
            <anchor moveWithCells="1">
              <from>
                <xdr:col>13</xdr:col>
                <xdr:colOff>114300</xdr:colOff>
                <xdr:row>109</xdr:row>
                <xdr:rowOff>15240</xdr:rowOff>
              </from>
              <to>
                <xdr:col>30</xdr:col>
                <xdr:colOff>91440</xdr:colOff>
                <xdr:row>110</xdr:row>
                <xdr:rowOff>91440</xdr:rowOff>
              </to>
            </anchor>
          </controlPr>
        </control>
      </mc:Choice>
      <mc:Fallback>
        <control shapeId="15394" r:id="rId17" name="TextBox15"/>
      </mc:Fallback>
    </mc:AlternateContent>
    <mc:AlternateContent xmlns:mc="http://schemas.openxmlformats.org/markup-compatibility/2006">
      <mc:Choice Requires="x14">
        <control shapeId="15392" r:id="rId19" name="ComboBox3">
          <controlPr defaultSize="0" autoLine="0" altText="Click the pulldown menu to select the appropriate Psychomotor Verb" linkedCell="Sheet7!P186" listFillRange="Sheet6!AM3:AM25" r:id="rId20">
            <anchor moveWithCells="1">
              <from>
                <xdr:col>6</xdr:col>
                <xdr:colOff>411480</xdr:colOff>
                <xdr:row>112</xdr:row>
                <xdr:rowOff>22860</xdr:rowOff>
              </from>
              <to>
                <xdr:col>8</xdr:col>
                <xdr:colOff>495300</xdr:colOff>
                <xdr:row>113</xdr:row>
                <xdr:rowOff>106680</xdr:rowOff>
              </to>
            </anchor>
          </controlPr>
        </control>
      </mc:Choice>
      <mc:Fallback>
        <control shapeId="15392" r:id="rId19" name="ComboBox3"/>
      </mc:Fallback>
    </mc:AlternateContent>
    <mc:AlternateContent xmlns:mc="http://schemas.openxmlformats.org/markup-compatibility/2006">
      <mc:Choice Requires="x14">
        <control shapeId="15388" r:id="rId21" name="ComboBox1">
          <controlPr defaultSize="0" autoLine="0" altText="Click the pulldown menu to select the appropriate Cognitive Verb" linkedCell="Sheet7!P184" listFillRange="Sheet6!AK3:AK25" r:id="rId22">
            <anchor moveWithCells="1">
              <from>
                <xdr:col>5</xdr:col>
                <xdr:colOff>297180</xdr:colOff>
                <xdr:row>110</xdr:row>
                <xdr:rowOff>99060</xdr:rowOff>
              </from>
              <to>
                <xdr:col>7</xdr:col>
                <xdr:colOff>137160</xdr:colOff>
                <xdr:row>111</xdr:row>
                <xdr:rowOff>160020</xdr:rowOff>
              </to>
            </anchor>
          </controlPr>
        </control>
      </mc:Choice>
      <mc:Fallback>
        <control shapeId="15388" r:id="rId21" name="ComboBox1"/>
      </mc:Fallback>
    </mc:AlternateContent>
    <mc:AlternateContent xmlns:mc="http://schemas.openxmlformats.org/markup-compatibility/2006">
      <mc:Choice Requires="x14">
        <control shapeId="15385" r:id="rId23" name="TextBox13">
          <controlPr defaultSize="0" disabled="1" autoLine="0" altText="This box contains a description of verb category you selected in the corresponding box to the left" linkedCell="Sheet7!K186" r:id="rId24">
            <anchor moveWithCells="1">
              <from>
                <xdr:col>7</xdr:col>
                <xdr:colOff>175260</xdr:colOff>
                <xdr:row>96</xdr:row>
                <xdr:rowOff>38100</xdr:rowOff>
              </from>
              <to>
                <xdr:col>11</xdr:col>
                <xdr:colOff>480060</xdr:colOff>
                <xdr:row>96</xdr:row>
                <xdr:rowOff>952500</xdr:rowOff>
              </to>
            </anchor>
          </controlPr>
        </control>
      </mc:Choice>
      <mc:Fallback>
        <control shapeId="15385" r:id="rId23" name="TextBox13"/>
      </mc:Fallback>
    </mc:AlternateContent>
    <mc:AlternateContent xmlns:mc="http://schemas.openxmlformats.org/markup-compatibility/2006">
      <mc:Choice Requires="x14">
        <control shapeId="15384" r:id="rId25" name="ListBox4">
          <controlPr defaultSize="0" autoLine="0" altText="Select the Psychomotor verb category that best describes why the above scenarios could be appropriate assessments" linkedCell="Sheet7!J186" listFillRange="Sheet6!N1:N5" r:id="rId26">
            <anchor moveWithCells="1">
              <from>
                <xdr:col>5</xdr:col>
                <xdr:colOff>53340</xdr:colOff>
                <xdr:row>96</xdr:row>
                <xdr:rowOff>22860</xdr:rowOff>
              </from>
              <to>
                <xdr:col>7</xdr:col>
                <xdr:colOff>106680</xdr:colOff>
                <xdr:row>96</xdr:row>
                <xdr:rowOff>1013460</xdr:rowOff>
              </to>
            </anchor>
          </controlPr>
        </control>
      </mc:Choice>
      <mc:Fallback>
        <control shapeId="15384" r:id="rId25" name="ListBox4"/>
      </mc:Fallback>
    </mc:AlternateContent>
    <mc:AlternateContent xmlns:mc="http://schemas.openxmlformats.org/markup-compatibility/2006">
      <mc:Choice Requires="x14">
        <control shapeId="15383" r:id="rId27" name="TextBox12">
          <controlPr defaultSize="0" disabled="1" autoLine="0" autoPict="0" altText="This box contains a description of verb category you selected in the corresponding box to the left" linkedCell="Sheet7!K185" r:id="rId28">
            <anchor moveWithCells="1">
              <from>
                <xdr:col>7</xdr:col>
                <xdr:colOff>175260</xdr:colOff>
                <xdr:row>89</xdr:row>
                <xdr:rowOff>68580</xdr:rowOff>
              </from>
              <to>
                <xdr:col>11</xdr:col>
                <xdr:colOff>495300</xdr:colOff>
                <xdr:row>95</xdr:row>
                <xdr:rowOff>38100</xdr:rowOff>
              </to>
            </anchor>
          </controlPr>
        </control>
      </mc:Choice>
      <mc:Fallback>
        <control shapeId="15383" r:id="rId27" name="TextBox12"/>
      </mc:Fallback>
    </mc:AlternateContent>
    <mc:AlternateContent xmlns:mc="http://schemas.openxmlformats.org/markup-compatibility/2006">
      <mc:Choice Requires="x14">
        <control shapeId="15382" r:id="rId29" name="ListBox5">
          <controlPr defaultSize="0" autoLine="0" altText="Select the Affective verb category that best describes why the above scenarios could be appropriate assessments" linkedCell="Sheet7!J185" listFillRange="Sheet6!M1:M5" r:id="rId30">
            <anchor moveWithCells="1">
              <from>
                <xdr:col>5</xdr:col>
                <xdr:colOff>45720</xdr:colOff>
                <xdr:row>89</xdr:row>
                <xdr:rowOff>99060</xdr:rowOff>
              </from>
              <to>
                <xdr:col>7</xdr:col>
                <xdr:colOff>91440</xdr:colOff>
                <xdr:row>94</xdr:row>
                <xdr:rowOff>160020</xdr:rowOff>
              </to>
            </anchor>
          </controlPr>
        </control>
      </mc:Choice>
      <mc:Fallback>
        <control shapeId="15382" r:id="rId29" name="ListBox5"/>
      </mc:Fallback>
    </mc:AlternateContent>
    <mc:AlternateContent xmlns:mc="http://schemas.openxmlformats.org/markup-compatibility/2006">
      <mc:Choice Requires="x14">
        <control shapeId="15378" r:id="rId31" name="TextBox11">
          <controlPr defaultSize="0" autoLine="0" altText="type your answer to the above prompt in this space." linkedCell="W33" r:id="rId32">
            <anchor moveWithCells="1">
              <from>
                <xdr:col>7</xdr:col>
                <xdr:colOff>175260</xdr:colOff>
                <xdr:row>56</xdr:row>
                <xdr:rowOff>15240</xdr:rowOff>
              </from>
              <to>
                <xdr:col>11</xdr:col>
                <xdr:colOff>281940</xdr:colOff>
                <xdr:row>57</xdr:row>
                <xdr:rowOff>83820</xdr:rowOff>
              </to>
            </anchor>
          </controlPr>
        </control>
      </mc:Choice>
      <mc:Fallback>
        <control shapeId="15378" r:id="rId31" name="TextBox11"/>
      </mc:Fallback>
    </mc:AlternateContent>
    <mc:AlternateContent xmlns:mc="http://schemas.openxmlformats.org/markup-compatibility/2006">
      <mc:Choice Requires="x14">
        <control shapeId="15373" r:id="rId33" name="TextBox10">
          <controlPr defaultSize="0" disabled="1" autoLine="0" autoPict="0" altText="This box contains a description of verb category you selected in the corresponding box to the left" linkedCell="Sheet7!K184" r:id="rId34">
            <anchor moveWithCells="1">
              <from>
                <xdr:col>7</xdr:col>
                <xdr:colOff>198120</xdr:colOff>
                <xdr:row>82</xdr:row>
                <xdr:rowOff>99060</xdr:rowOff>
              </from>
              <to>
                <xdr:col>11</xdr:col>
                <xdr:colOff>457200</xdr:colOff>
                <xdr:row>88</xdr:row>
                <xdr:rowOff>114300</xdr:rowOff>
              </to>
            </anchor>
          </controlPr>
        </control>
      </mc:Choice>
      <mc:Fallback>
        <control shapeId="15373" r:id="rId33" name="TextBox10"/>
      </mc:Fallback>
    </mc:AlternateContent>
    <mc:AlternateContent xmlns:mc="http://schemas.openxmlformats.org/markup-compatibility/2006">
      <mc:Choice Requires="x14">
        <control shapeId="15372" r:id="rId35" name="ListBox1">
          <controlPr defaultSize="0" autoLine="0" altText="Select the Cognitive verb category that best describes why the above scenarios could be appropriate assessments" linkedCell="Sheet7!J184" listFillRange="Sheet6!L1:L6" r:id="rId36">
            <anchor moveWithCells="1">
              <from>
                <xdr:col>5</xdr:col>
                <xdr:colOff>0</xdr:colOff>
                <xdr:row>82</xdr:row>
                <xdr:rowOff>144780</xdr:rowOff>
              </from>
              <to>
                <xdr:col>7</xdr:col>
                <xdr:colOff>129540</xdr:colOff>
                <xdr:row>88</xdr:row>
                <xdr:rowOff>91440</xdr:rowOff>
              </to>
            </anchor>
          </controlPr>
        </control>
      </mc:Choice>
      <mc:Fallback>
        <control shapeId="15372" r:id="rId35" name="ListBox1"/>
      </mc:Fallback>
    </mc:AlternateContent>
    <mc:AlternateContent xmlns:mc="http://schemas.openxmlformats.org/markup-compatibility/2006">
      <mc:Choice Requires="x14">
        <control shapeId="15369" r:id="rId37" name="TextBox8">
          <controlPr defaultSize="0" autoLine="0" altText="type your answer to the above prompt in this space." linkedCell="V31" r:id="rId38">
            <anchor moveWithCells="1">
              <from>
                <xdr:col>11</xdr:col>
                <xdr:colOff>106680</xdr:colOff>
                <xdr:row>30</xdr:row>
                <xdr:rowOff>68580</xdr:rowOff>
              </from>
              <to>
                <xdr:col>14</xdr:col>
                <xdr:colOff>563880</xdr:colOff>
                <xdr:row>32</xdr:row>
                <xdr:rowOff>144780</xdr:rowOff>
              </to>
            </anchor>
          </controlPr>
        </control>
      </mc:Choice>
      <mc:Fallback>
        <control shapeId="15369" r:id="rId37" name="TextBox8"/>
      </mc:Fallback>
    </mc:AlternateContent>
    <mc:AlternateContent xmlns:mc="http://schemas.openxmlformats.org/markup-compatibility/2006">
      <mc:Choice Requires="x14">
        <control shapeId="15368" r:id="rId39" name="TextBox7">
          <controlPr defaultSize="0" autoLine="0" altText="type your answer to the above prompt in this space." linkedCell="U31" r:id="rId40">
            <anchor moveWithCells="1">
              <from>
                <xdr:col>7</xdr:col>
                <xdr:colOff>449580</xdr:colOff>
                <xdr:row>30</xdr:row>
                <xdr:rowOff>76200</xdr:rowOff>
              </from>
              <to>
                <xdr:col>10</xdr:col>
                <xdr:colOff>533400</xdr:colOff>
                <xdr:row>32</xdr:row>
                <xdr:rowOff>152400</xdr:rowOff>
              </to>
            </anchor>
          </controlPr>
        </control>
      </mc:Choice>
      <mc:Fallback>
        <control shapeId="15368" r:id="rId39" name="TextBox7"/>
      </mc:Fallback>
    </mc:AlternateContent>
    <mc:AlternateContent xmlns:mc="http://schemas.openxmlformats.org/markup-compatibility/2006">
      <mc:Choice Requires="x14">
        <control shapeId="15367" r:id="rId41" name="TextBox6">
          <controlPr defaultSize="0" autoLine="0" altText="type your answer to the above prompt in this space." linkedCell="T31" r:id="rId42">
            <anchor moveWithCells="1">
              <from>
                <xdr:col>4</xdr:col>
                <xdr:colOff>228600</xdr:colOff>
                <xdr:row>30</xdr:row>
                <xdr:rowOff>76200</xdr:rowOff>
              </from>
              <to>
                <xdr:col>7</xdr:col>
                <xdr:colOff>312420</xdr:colOff>
                <xdr:row>32</xdr:row>
                <xdr:rowOff>152400</xdr:rowOff>
              </to>
            </anchor>
          </controlPr>
        </control>
      </mc:Choice>
      <mc:Fallback>
        <control shapeId="15367" r:id="rId41" name="TextBox6"/>
      </mc:Fallback>
    </mc:AlternateContent>
    <mc:AlternateContent xmlns:mc="http://schemas.openxmlformats.org/markup-compatibility/2006">
      <mc:Choice Requires="x14">
        <control shapeId="15366" r:id="rId43" name="TextBox5">
          <controlPr defaultSize="0" autoLine="0" altText="type your answer to the above prompt in this space." linkedCell="W34" r:id="rId44">
            <anchor moveWithCells="1">
              <from>
                <xdr:col>7</xdr:col>
                <xdr:colOff>175260</xdr:colOff>
                <xdr:row>61</xdr:row>
                <xdr:rowOff>167640</xdr:rowOff>
              </from>
              <to>
                <xdr:col>11</xdr:col>
                <xdr:colOff>281940</xdr:colOff>
                <xdr:row>63</xdr:row>
                <xdr:rowOff>53340</xdr:rowOff>
              </to>
            </anchor>
          </controlPr>
        </control>
      </mc:Choice>
      <mc:Fallback>
        <control shapeId="15366" r:id="rId43" name="TextBox5"/>
      </mc:Fallback>
    </mc:AlternateContent>
    <mc:AlternateContent xmlns:mc="http://schemas.openxmlformats.org/markup-compatibility/2006">
      <mc:Choice Requires="x14">
        <control shapeId="15365" r:id="rId45" name="TextBox4">
          <controlPr defaultSize="0" autoLine="0" altText="type your answer to the above prompt in this space." linkedCell="W32" r:id="rId46">
            <anchor moveWithCells="1">
              <from>
                <xdr:col>7</xdr:col>
                <xdr:colOff>175260</xdr:colOff>
                <xdr:row>51</xdr:row>
                <xdr:rowOff>91440</xdr:rowOff>
              </from>
              <to>
                <xdr:col>11</xdr:col>
                <xdr:colOff>281940</xdr:colOff>
                <xdr:row>52</xdr:row>
                <xdr:rowOff>160020</xdr:rowOff>
              </to>
            </anchor>
          </controlPr>
        </control>
      </mc:Choice>
      <mc:Fallback>
        <control shapeId="15365" r:id="rId45" name="TextBox4"/>
      </mc:Fallback>
    </mc:AlternateContent>
    <mc:AlternateContent xmlns:mc="http://schemas.openxmlformats.org/markup-compatibility/2006">
      <mc:Choice Requires="x14">
        <control shapeId="15364" r:id="rId47" name="TextBox3">
          <controlPr defaultSize="0" autoLine="0" altText="type your answer to the above prompt in this space." linkedCell="W31" r:id="rId48">
            <anchor moveWithCells="1">
              <from>
                <xdr:col>7</xdr:col>
                <xdr:colOff>175260</xdr:colOff>
                <xdr:row>48</xdr:row>
                <xdr:rowOff>7620</xdr:rowOff>
              </from>
              <to>
                <xdr:col>11</xdr:col>
                <xdr:colOff>281940</xdr:colOff>
                <xdr:row>49</xdr:row>
                <xdr:rowOff>76200</xdr:rowOff>
              </to>
            </anchor>
          </controlPr>
        </control>
      </mc:Choice>
      <mc:Fallback>
        <control shapeId="15364" r:id="rId47" name="TextBox3"/>
      </mc:Fallback>
    </mc:AlternateContent>
    <mc:AlternateContent xmlns:mc="http://schemas.openxmlformats.org/markup-compatibility/2006">
      <mc:Choice Requires="x14">
        <control shapeId="15406" r:id="rId49" name="ComboBox5">
          <controlPr defaultSize="0" autoLine="0" altText="Click the pulldown menu to select the appropriate Affective Verb" linkedCell="Sheet7!P185" listFillRange="Sheet6!AL3:AL25" r:id="rId50">
            <anchor moveWithCells="1">
              <from>
                <xdr:col>8</xdr:col>
                <xdr:colOff>213360</xdr:colOff>
                <xdr:row>107</xdr:row>
                <xdr:rowOff>60960</xdr:rowOff>
              </from>
              <to>
                <xdr:col>10</xdr:col>
                <xdr:colOff>220980</xdr:colOff>
                <xdr:row>108</xdr:row>
                <xdr:rowOff>114300</xdr:rowOff>
              </to>
            </anchor>
          </controlPr>
        </control>
      </mc:Choice>
      <mc:Fallback>
        <control shapeId="15406" r:id="rId49" name="ComboBox5"/>
      </mc:Fallback>
    </mc:AlternateContent>
    <mc:AlternateContent xmlns:mc="http://schemas.openxmlformats.org/markup-compatibility/2006">
      <mc:Choice Requires="x14">
        <control shapeId="15407" r:id="rId51" name="TextBox1">
          <controlPr defaultSize="0" autoLine="0" altText="enter an example of knowledge or a skill that would be more appropriate to be assessed by this verb" linkedCell="Sheet7!U185" r:id="rId52">
            <anchor moveWithCells="1">
              <from>
                <xdr:col>12</xdr:col>
                <xdr:colOff>144780</xdr:colOff>
                <xdr:row>107</xdr:row>
                <xdr:rowOff>30480</xdr:rowOff>
              </from>
              <to>
                <xdr:col>30</xdr:col>
                <xdr:colOff>83820</xdr:colOff>
                <xdr:row>108</xdr:row>
                <xdr:rowOff>114300</xdr:rowOff>
              </to>
            </anchor>
          </controlPr>
        </control>
      </mc:Choice>
      <mc:Fallback>
        <control shapeId="15407" r:id="rId51" name="TextBox1"/>
      </mc:Fallback>
    </mc:AlternateContent>
    <mc:AlternateContent xmlns:mc="http://schemas.openxmlformats.org/markup-compatibility/2006">
      <mc:Choice Requires="x14">
        <control shapeId="15408" r:id="rId53" name="ComboBox6">
          <controlPr defaultSize="0" autoLine="0" altText="Begin this Sentence Completion Exercise by selecting one of your proposed simulations. Choose whichever one you feel makes its easier to complete the sentence." listFillRange="W31:W34" r:id="rId54">
            <anchor moveWithCells="1">
              <from>
                <xdr:col>9</xdr:col>
                <xdr:colOff>365760</xdr:colOff>
                <xdr:row>105</xdr:row>
                <xdr:rowOff>76200</xdr:rowOff>
              </from>
              <to>
                <xdr:col>12</xdr:col>
                <xdr:colOff>480060</xdr:colOff>
                <xdr:row>106</xdr:row>
                <xdr:rowOff>121920</xdr:rowOff>
              </to>
            </anchor>
          </controlPr>
        </control>
      </mc:Choice>
      <mc:Fallback>
        <control shapeId="15408" r:id="rId53" name="ComboBox6"/>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DE6E2-FD44-455D-803C-F2A72D4C5461}">
  <sheetPr codeName="Sheet5"/>
  <dimension ref="J1:BJ194"/>
  <sheetViews>
    <sheetView showGridLines="0" showRowColHeaders="0" zoomScale="130" zoomScaleNormal="130" workbookViewId="0">
      <selection activeCell="BN21" sqref="BN21"/>
    </sheetView>
  </sheetViews>
  <sheetFormatPr defaultRowHeight="14.4" x14ac:dyDescent="0.3"/>
  <cols>
    <col min="1" max="14" width="8.88671875" style="90"/>
    <col min="15" max="15" width="0" style="90" hidden="1" customWidth="1"/>
    <col min="16" max="27" width="8.88671875" style="90" hidden="1" customWidth="1"/>
    <col min="28" max="28" width="46.109375" style="90" hidden="1" customWidth="1"/>
    <col min="29" max="29" width="44.88671875" style="90" hidden="1" customWidth="1"/>
    <col min="30" max="30" width="9.6640625" style="90" hidden="1" customWidth="1"/>
    <col min="31" max="31" width="5.33203125" style="90" hidden="1" customWidth="1"/>
    <col min="32" max="32" width="4.6640625" style="90" hidden="1" customWidth="1"/>
    <col min="33" max="33" width="4.33203125" style="90" hidden="1" customWidth="1"/>
    <col min="34" max="34" width="35.44140625" style="90" hidden="1" customWidth="1"/>
    <col min="35" max="35" width="6.21875" style="90" hidden="1" customWidth="1"/>
    <col min="36" max="36" width="5.77734375" style="90" hidden="1" customWidth="1"/>
    <col min="37" max="37" width="5.6640625" style="90" hidden="1" customWidth="1"/>
    <col min="38" max="38" width="18.33203125" style="90" hidden="1" customWidth="1"/>
    <col min="39" max="39" width="21.44140625" style="90" hidden="1" customWidth="1"/>
    <col min="40" max="40" width="5.109375" style="90" hidden="1" customWidth="1"/>
    <col min="41" max="41" width="4.77734375" style="90" hidden="1" customWidth="1"/>
    <col min="42" max="42" width="5.109375" style="90" hidden="1" customWidth="1"/>
    <col min="43" max="52" width="8.88671875" style="90" hidden="1" customWidth="1"/>
    <col min="53" max="53" width="17.21875" style="90" hidden="1" customWidth="1"/>
    <col min="54" max="62" width="8.88671875" style="90" hidden="1" customWidth="1"/>
    <col min="63" max="64" width="0" style="90" hidden="1" customWidth="1"/>
    <col min="65" max="16384" width="8.88671875" style="90"/>
  </cols>
  <sheetData>
    <row r="1" spans="18:58" x14ac:dyDescent="0.3">
      <c r="AB1" s="95"/>
      <c r="AC1" s="95"/>
      <c r="AD1" s="95"/>
      <c r="AE1" s="96"/>
      <c r="AF1" s="96"/>
      <c r="AG1" s="96"/>
      <c r="AH1" s="95"/>
      <c r="AI1" s="95">
        <v>2</v>
      </c>
      <c r="AJ1" s="95">
        <v>2</v>
      </c>
      <c r="AK1" s="95">
        <v>2</v>
      </c>
      <c r="AL1" s="95"/>
      <c r="AM1" s="95"/>
      <c r="AN1" s="95"/>
      <c r="AO1" s="95"/>
      <c r="AR1" s="97">
        <v>2</v>
      </c>
      <c r="AS1" s="95">
        <v>2</v>
      </c>
      <c r="AT1" s="95">
        <v>2</v>
      </c>
      <c r="AW1" s="95" t="s">
        <v>522</v>
      </c>
      <c r="AX1" s="95" t="s">
        <v>523</v>
      </c>
      <c r="AY1" s="95"/>
      <c r="AZ1" s="95"/>
      <c r="BA1" s="95">
        <v>1</v>
      </c>
      <c r="BB1" s="95">
        <v>2</v>
      </c>
      <c r="BC1" s="95">
        <v>3</v>
      </c>
      <c r="BD1" s="95" t="s">
        <v>544</v>
      </c>
      <c r="BE1" s="95" t="s">
        <v>542</v>
      </c>
      <c r="BF1" s="95" t="s">
        <v>543</v>
      </c>
    </row>
    <row r="2" spans="18:58" ht="135.6" customHeight="1" x14ac:dyDescent="0.3">
      <c r="AB2" s="95"/>
      <c r="AC2" s="95" t="s">
        <v>514</v>
      </c>
      <c r="AD2" s="95" t="s">
        <v>514</v>
      </c>
      <c r="AE2" s="98" cm="1">
        <f t="array" ref="AE2:AE11">IF(AC12=AC2:AC11,2,1)</f>
        <v>1</v>
      </c>
      <c r="AF2" s="98" cm="1">
        <f t="array" ref="AF2:AF11">IF(AC13=AC2:AC11,2,1)</f>
        <v>1</v>
      </c>
      <c r="AG2" s="98" cm="1">
        <f t="array" ref="AG2:AG11">IF(AC14=AC2:AC11,2,1)</f>
        <v>1</v>
      </c>
      <c r="AH2" s="95" t="s">
        <v>514</v>
      </c>
      <c r="AI2" s="95" t="str" cm="1">
        <f t="array" ref="AI2">INDEX(AH$1:AH$11,SMALL(IF($AE$2:$AE$11=$AI$1,ROW($AH$2:$AH$11)),ROW()-ROW($AI$1)))</f>
        <v>University Policy</v>
      </c>
      <c r="AJ2" s="95" t="str" cm="1">
        <f t="array" ref="AJ2">INDEX(AH$1:AH$11,SMALL(IF($AF$2:$AF$11=$AI$1,ROW($AH$2:$AH$11)),ROW()-ROW($AI$1)))</f>
        <v>their academic or cultural background</v>
      </c>
      <c r="AK2" s="95" t="str" cm="1">
        <f t="array" ref="AK2">INDEX(AH$1:AH$11,SMALL(IF($AG$2:$AG$11=$AI$1,ROW($AH$2:$AH$11)),ROW()-ROW($AI$1)))</f>
        <v>My assessment design</v>
      </c>
      <c r="AL2" s="95" t="s">
        <v>514</v>
      </c>
      <c r="AM2" s="95" t="s">
        <v>514</v>
      </c>
      <c r="AN2" s="95" cm="1">
        <f t="array" ref="AN2:AN6">IF(AL12=AL2:AL6,2,1)</f>
        <v>1</v>
      </c>
      <c r="AO2" s="95" cm="1">
        <f t="array" ref="AO2:AO6">IF(AL13=AL2:AL6,2,1)</f>
        <v>1</v>
      </c>
      <c r="AP2" s="95" cm="1">
        <f t="array" ref="AP2:AP6">IF(AL14=AL2:AL6,2,1)</f>
        <v>1</v>
      </c>
      <c r="AQ2" s="95" t="s">
        <v>514</v>
      </c>
      <c r="AR2" s="95" t="str" cm="1">
        <f t="array" ref="AR2">INDEX(AQ$1:AQ$9,SMALL(IF($AN$2:$AN$9=$AR$1,ROW($AQ$2:$AQ$9)),ROW()-ROW($AR$1)))</f>
        <v>Seeing little reason or opportunity meet the time and effort</v>
      </c>
      <c r="AS2" s="99" t="str" cm="1">
        <f t="array" ref="AS2">INDEX(AQ$1:AQ$9,SMALL(IF($AO$2:$AO$9=$AS$1,ROW($AQ$2:$AQ$9)),ROW()-ROW($AS$1)))</f>
        <v>not having the knowledge or abilities to take in and use the material</v>
      </c>
      <c r="AT2" s="95" t="str" cm="1">
        <f t="array" ref="AT2">INDEX(AQ$1:AQ$6,SMALL(IF($AP$2:$AP$6=$AT$1,ROW($AQ$2:$AQ$6)),ROW()-ROW($AT$1)))</f>
        <v>not seeing why its relevant to themselves, their carriers, or their idea of this subject discipline</v>
      </c>
      <c r="AU2" s="90" t="s">
        <v>584</v>
      </c>
      <c r="AV2" s="90" t="s">
        <v>585</v>
      </c>
      <c r="AW2" s="95" t="str">
        <f>'2. Targeting your Primary ILO'!Z13</f>
        <v>it’s late in the year and students already have ideas for their year 3 project</v>
      </c>
      <c r="AX2" s="95" t="str">
        <f>'2. Targeting your Primary ILO'!Z13</f>
        <v>it’s late in the year and students already have ideas for their year 3 project</v>
      </c>
      <c r="AY2" s="95" t="s">
        <v>539</v>
      </c>
      <c r="AZ2" s="95" cm="1">
        <f t="array" ref="AZ2:AZ6">_xlfn.IFS(AY2:AY6=AB4,1,AY2:AY6=AB5,2,AY2:AY6=AB6,3,"","")</f>
        <v>1</v>
      </c>
      <c r="BA2" s="95" t="str" cm="1">
        <f t="array" ref="BA2">INDEX(AW$1:AW$6,SMALL(IF($AZ$2:$AZ$6=$BA$1,ROW($BA$2:$BA$6)),ROW()-ROW($BA$1)))</f>
        <v>it’s late in the year and students already have ideas for their year 3 project</v>
      </c>
      <c r="BB2" s="95" t="str" cm="1">
        <f t="array" ref="BB2">INDEX(AW$1:AW$6,SMALL(IF($AZ$2:$AZ$6=$BB$1,ROW($BB$2:$BB$6)),ROW()-ROW($BB$1)))</f>
        <v>The biology requires some background that not all students have or feel confident with</v>
      </c>
      <c r="BC2" s="95" t="str" cm="1">
        <f t="array" ref="BC2">INDEX(AW$1:AW$6,SMALL(IF($AZ$2:$AZ$6=$BC$1,ROW($BC$2:$BC$6)),ROW()-ROW($BC$1)))</f>
        <v>They don’t see how it relates to them or their career. It’s not their idea of psychology.</v>
      </c>
      <c r="BD2" s="95" t="str">
        <f>IFERROR(BA2,"")</f>
        <v>it’s late in the year and students already have ideas for their year 3 project</v>
      </c>
      <c r="BE2" s="95" t="str">
        <f t="shared" ref="BE2:BF6" si="0">IFERROR(BB2,"")</f>
        <v>The biology requires some background that not all students have or feel confident with</v>
      </c>
      <c r="BF2" s="95" t="str">
        <f t="shared" si="0"/>
        <v>They don’t see how it relates to them or their career. It’s not their idea of psychology.</v>
      </c>
    </row>
    <row r="3" spans="18:58" ht="27" x14ac:dyDescent="0.3">
      <c r="AB3" s="95"/>
      <c r="AC3" s="100" t="s">
        <v>501</v>
      </c>
      <c r="AD3" s="95" t="str">
        <f>AC3&amp; ": " &amp;AH3</f>
        <v>Culture: University Culture</v>
      </c>
      <c r="AE3" s="96">
        <v>1</v>
      </c>
      <c r="AF3" s="96">
        <v>1</v>
      </c>
      <c r="AG3" s="96">
        <v>1</v>
      </c>
      <c r="AH3" s="95" t="s">
        <v>510</v>
      </c>
      <c r="AI3" s="95"/>
      <c r="AJ3" s="95"/>
      <c r="AK3" s="95"/>
      <c r="AL3" s="101" t="s">
        <v>499</v>
      </c>
      <c r="AM3" s="95" t="str">
        <f>'2. Targeting your Primary ILO'!Z14</f>
        <v>The biology requires some background that not all students have or feel confident with</v>
      </c>
      <c r="AN3" s="95">
        <v>2</v>
      </c>
      <c r="AO3" s="95">
        <v>1</v>
      </c>
      <c r="AP3" s="95">
        <v>1</v>
      </c>
      <c r="AQ3" s="95" t="s">
        <v>581</v>
      </c>
      <c r="AR3" s="95" t="str" cm="1">
        <f t="array" ref="AR3">INDEX(AQ$1:AQ$8,SMALL(IF($AN$2:$AN$8=$AR$1,ROW($AQ$2:$AQ$8)),ROW()-ROW($AR$1)))</f>
        <v>the opportunity</v>
      </c>
      <c r="AS3" s="99" t="str" cm="1">
        <f t="array" ref="AS3">INDEX(AQ$1:AQ$9,SMALL(IF($AO$2:$AO$9=$AS$1,ROW($AQ$2:$AQ$9)),ROW()-ROW($AS$1)))</f>
        <v>the ability too…</v>
      </c>
      <c r="AU3" s="90" t="s">
        <v>609</v>
      </c>
      <c r="AV3" s="90" t="s">
        <v>586</v>
      </c>
      <c r="AW3" s="95" t="str">
        <f>'2. Targeting your Primary ILO'!Z14</f>
        <v>The biology requires some background that not all students have or feel confident with</v>
      </c>
      <c r="AX3" s="95" t="str">
        <f>'2. Targeting your Primary ILO'!Z14</f>
        <v>The biology requires some background that not all students have or feel confident with</v>
      </c>
      <c r="AY3" s="95" t="s">
        <v>540</v>
      </c>
      <c r="AZ3" s="95">
        <v>2</v>
      </c>
      <c r="BA3" s="95" t="str" cm="1">
        <f t="array" ref="BA3">INDEX(AW$1:AW$6,SMALL(IF($AZ$2:$AZ$6=$BA$1,ROW($BA$2:$BA$6)),ROW()-ROW($BA$1)))</f>
        <v xml:space="preserve">Challenge </v>
      </c>
      <c r="BB3" s="95" t="e" cm="1">
        <f t="array" ref="BB3">INDEX(AW$1:AW$6,SMALL(IF($AZ$2:$AZ$6=$BB$1,ROW($BB$2:$BB$6)),ROW()-ROW($BB$1)))</f>
        <v>#NUM!</v>
      </c>
      <c r="BC3" s="95" t="e" cm="1">
        <f t="array" ref="BC3">INDEX(AW$1:AW$6,SMALL(IF($AZ$2:$AZ$6=$BC$1,ROW($BC$2:$BC$6)),ROW()-ROW($BC$1)))</f>
        <v>#NUM!</v>
      </c>
      <c r="BD3" s="95" t="str">
        <f>IFERROR(BA3,"")</f>
        <v xml:space="preserve">Challenge </v>
      </c>
      <c r="BE3" s="95" t="str">
        <f t="shared" si="0"/>
        <v/>
      </c>
      <c r="BF3" s="95" t="str">
        <f t="shared" si="0"/>
        <v/>
      </c>
    </row>
    <row r="4" spans="18:58" ht="27" x14ac:dyDescent="0.3">
      <c r="AB4" s="95" t="s">
        <v>539</v>
      </c>
      <c r="AC4" s="100" t="s">
        <v>502</v>
      </c>
      <c r="AD4" s="95" t="str">
        <f t="shared" ref="AD4:AD11" si="1">AC4&amp; ": " &amp;AH4</f>
        <v>Policies: University Policy</v>
      </c>
      <c r="AE4" s="98">
        <v>2</v>
      </c>
      <c r="AF4" s="98">
        <v>1</v>
      </c>
      <c r="AG4" s="98">
        <v>1</v>
      </c>
      <c r="AH4" s="95" t="s">
        <v>511</v>
      </c>
      <c r="AI4" s="95"/>
      <c r="AJ4" s="95"/>
      <c r="AK4" s="95"/>
      <c r="AL4" s="102" t="s">
        <v>508</v>
      </c>
      <c r="AM4" s="95" t="str">
        <f>'2. Targeting your Primary ILO'!Z15</f>
        <v>They don’t see how it relates to them or their career. It’s not their idea of psychology.</v>
      </c>
      <c r="AN4" s="95">
        <v>1</v>
      </c>
      <c r="AO4" s="95">
        <v>2</v>
      </c>
      <c r="AP4" s="95">
        <v>1</v>
      </c>
      <c r="AQ4" s="95" t="s">
        <v>582</v>
      </c>
      <c r="AR4" s="95" t="str" cm="1">
        <f t="array" ref="AR4">INDEX(AQ$1:AQ$8,SMALL(IF($AN$2:$AN$8=$AR$1,ROW($AQ$2:$AQ$8)),ROW()-ROW($AR$1)))</f>
        <v>the energy</v>
      </c>
      <c r="AS4" s="99" t="e" cm="1">
        <f t="array" ref="AS4">INDEX(AQ$1:AQ$9,SMALL(IF($AO$2:$AO$9=$AS$1,ROW($AQ$2:$AQ$9)),ROW()-ROW($AS$1)))</f>
        <v>#NUM!</v>
      </c>
      <c r="AU4" s="90" t="s">
        <v>588</v>
      </c>
      <c r="AV4" s="90" t="s">
        <v>589</v>
      </c>
      <c r="AW4" s="95" t="str">
        <f>'2. Targeting your Primary ILO'!Z15</f>
        <v>They don’t see how it relates to them or their career. It’s not their idea of psychology.</v>
      </c>
      <c r="AX4" s="95" t="str">
        <f>'2. Targeting your Primary ILO'!Z15</f>
        <v>They don’t see how it relates to them or their career. It’s not their idea of psychology.</v>
      </c>
      <c r="AY4" s="95" t="s">
        <v>541</v>
      </c>
      <c r="AZ4" s="95">
        <v>3</v>
      </c>
      <c r="BA4" s="95" t="str" cm="1">
        <f t="array" ref="BA4">INDEX(AW$1:AW$6,SMALL(IF($AZ$2:$AZ$6=$BA$1,ROW($BA$2:$BA$6)),ROW()-ROW($BA$1)))</f>
        <v>Challenge5</v>
      </c>
      <c r="BB4" s="95" t="e" cm="1">
        <f t="array" ref="BB4">INDEX(AW$1:AW$6,SMALL(IF($AZ$2:$AZ$6=$BB$1,ROW($BB$2:$BB$6)),ROW()-ROW($BB$1)))</f>
        <v>#NUM!</v>
      </c>
      <c r="BC4" s="95" t="e" cm="1">
        <f t="array" ref="BC4">INDEX(AW$1:AW$6,SMALL(IF($AZ$2:$AZ$6=$BC$1,ROW($BC$2:$BC$6)),ROW()-ROW($BC$1)))</f>
        <v>#NUM!</v>
      </c>
      <c r="BD4" s="95" t="str">
        <f>IFERROR(BA4,"")</f>
        <v>Challenge5</v>
      </c>
      <c r="BE4" s="95" t="str">
        <f t="shared" si="0"/>
        <v/>
      </c>
      <c r="BF4" s="95" t="str">
        <f t="shared" si="0"/>
        <v/>
      </c>
    </row>
    <row r="5" spans="18:58" ht="27" x14ac:dyDescent="0.3">
      <c r="R5" s="90" t="s">
        <v>498</v>
      </c>
      <c r="S5" s="90" t="s">
        <v>499</v>
      </c>
      <c r="T5" s="90" t="s">
        <v>500</v>
      </c>
      <c r="U5" s="103" t="s">
        <v>530</v>
      </c>
      <c r="V5" s="90" t="str">
        <f>"conflict with/negatively impact "</f>
        <v xml:space="preserve">conflict with/negatively impact </v>
      </c>
      <c r="AB5" s="95" t="s">
        <v>540</v>
      </c>
      <c r="AC5" s="100" t="s">
        <v>503</v>
      </c>
      <c r="AD5" s="95" t="str">
        <f t="shared" si="1"/>
        <v>Curriculum: My curriculum design</v>
      </c>
      <c r="AE5" s="98">
        <v>1</v>
      </c>
      <c r="AF5" s="98">
        <v>1</v>
      </c>
      <c r="AG5" s="98">
        <v>1</v>
      </c>
      <c r="AH5" s="95" t="s">
        <v>512</v>
      </c>
      <c r="AI5" s="95"/>
      <c r="AJ5" s="95"/>
      <c r="AK5" s="95"/>
      <c r="AL5" s="104" t="s">
        <v>509</v>
      </c>
      <c r="AM5" s="95" t="str">
        <f>'2. Targeting your Primary ILO'!Z16</f>
        <v xml:space="preserve">Challenge </v>
      </c>
      <c r="AN5" s="95">
        <v>1</v>
      </c>
      <c r="AO5" s="95">
        <v>1</v>
      </c>
      <c r="AP5" s="95">
        <v>2</v>
      </c>
      <c r="AQ5" s="95" t="s">
        <v>587</v>
      </c>
      <c r="AR5" s="95"/>
      <c r="AW5" s="95" t="str">
        <f>'2. Targeting your Primary ILO'!Z16</f>
        <v xml:space="preserve">Challenge </v>
      </c>
      <c r="AX5" s="95" t="str">
        <f>'2. Targeting your Primary ILO'!Z16</f>
        <v xml:space="preserve">Challenge </v>
      </c>
      <c r="AY5" s="95" t="s">
        <v>539</v>
      </c>
      <c r="AZ5" s="95">
        <v>1</v>
      </c>
      <c r="BA5" s="95" t="e" cm="1">
        <f t="array" ref="BA5">INDEX(AW$1:AW$6,SMALL(IF($AZ$2:$AZ$6=$BA$1,ROW($BA$2:$BA$6)),ROW()-ROW($BA$1)))</f>
        <v>#NUM!</v>
      </c>
      <c r="BB5" s="95" t="e" cm="1">
        <f t="array" ref="BB5">INDEX(AW$1:AW$6,SMALL(IF($AZ$2:$AZ$6=$BB$1,ROW($BB$2:$BB$6)),ROW()-ROW($BB$1)))</f>
        <v>#NUM!</v>
      </c>
      <c r="BC5" s="95" t="e" cm="1">
        <f t="array" ref="BC5">INDEX(AW$1:AW$6,SMALL(IF($AZ$2:$AZ$6=$BC$1,ROW($BC$2:$BC$6)),ROW()-ROW($BC$1)))</f>
        <v>#NUM!</v>
      </c>
      <c r="BD5" s="95" t="str">
        <f>IFERROR(BA5,"")</f>
        <v/>
      </c>
      <c r="BE5" s="95" t="str">
        <f t="shared" si="0"/>
        <v/>
      </c>
      <c r="BF5" s="95" t="str">
        <f t="shared" si="0"/>
        <v/>
      </c>
    </row>
    <row r="6" spans="18:58" ht="27" x14ac:dyDescent="0.3">
      <c r="U6" s="103" t="s">
        <v>546</v>
      </c>
      <c r="AB6" s="95" t="s">
        <v>541</v>
      </c>
      <c r="AC6" s="100" t="s">
        <v>73</v>
      </c>
      <c r="AD6" s="95" t="str">
        <f t="shared" si="1"/>
        <v>Assessment: My assessment design</v>
      </c>
      <c r="AE6" s="98">
        <v>1</v>
      </c>
      <c r="AF6" s="98">
        <v>1</v>
      </c>
      <c r="AG6" s="98">
        <v>2</v>
      </c>
      <c r="AH6" s="95" t="s">
        <v>513</v>
      </c>
      <c r="AI6" s="95"/>
      <c r="AJ6" s="95"/>
      <c r="AK6" s="95"/>
      <c r="AL6" s="102" t="s">
        <v>547</v>
      </c>
      <c r="AM6" s="95" t="str">
        <f>'2. Targeting your Primary ILO'!Z17</f>
        <v>Challenge5</v>
      </c>
      <c r="AN6" s="95">
        <v>1</v>
      </c>
      <c r="AO6" s="95">
        <v>1</v>
      </c>
      <c r="AP6" s="95">
        <v>1</v>
      </c>
      <c r="AQ6" s="95" t="s">
        <v>580</v>
      </c>
      <c r="AR6" s="95"/>
      <c r="AW6" s="95" t="str">
        <f>'2. Targeting your Primary ILO'!Z17</f>
        <v>Challenge5</v>
      </c>
      <c r="AX6" s="95" t="str">
        <f>'2. Targeting your Primary ILO'!Z17</f>
        <v>Challenge5</v>
      </c>
      <c r="AY6" s="95" t="s">
        <v>539</v>
      </c>
      <c r="AZ6" s="95">
        <v>1</v>
      </c>
      <c r="BA6" s="95" t="e" cm="1">
        <f t="array" ref="BA6">INDEX(AW$1:AW$6,SMALL(IF($AZ$2:$AZ$6=$BA$1,ROW($BA$2:$BA$6)),ROW()-ROW($BA$1)))</f>
        <v>#NUM!</v>
      </c>
      <c r="BB6" s="95" t="e" cm="1">
        <f t="array" ref="BB6">INDEX(AW$1:AW$6,SMALL(IF($AZ$2:$AZ$6=$BB$1,ROW($BB$2:$BB$6)),ROW()-ROW($BB$1)))</f>
        <v>#NUM!</v>
      </c>
      <c r="BC6" s="95" t="e" cm="1">
        <f t="array" ref="BC6">INDEX(AW$1:AW$6,SMALL(IF($AZ$2:$AZ$6=$BC$1,ROW($BC$2:$BC$6)),ROW()-ROW($BC$1)))</f>
        <v>#NUM!</v>
      </c>
      <c r="BD6" s="95" t="str">
        <f>IFERROR(BA6,"")</f>
        <v/>
      </c>
      <c r="BE6" s="95" t="str">
        <f t="shared" si="0"/>
        <v/>
      </c>
      <c r="BF6" s="95" t="str">
        <f t="shared" si="0"/>
        <v/>
      </c>
    </row>
    <row r="7" spans="18:58" ht="27" x14ac:dyDescent="0.3">
      <c r="U7" s="103" t="s">
        <v>538</v>
      </c>
      <c r="AB7" s="95"/>
      <c r="AC7" s="104" t="s">
        <v>504</v>
      </c>
      <c r="AD7" s="95" t="str">
        <f t="shared" si="1"/>
        <v>Discipline: My subject discipline or its professional and academic culture</v>
      </c>
      <c r="AE7" s="98">
        <v>1</v>
      </c>
      <c r="AF7" s="98">
        <v>1</v>
      </c>
      <c r="AG7" s="98">
        <v>1</v>
      </c>
      <c r="AH7" s="95" t="s">
        <v>583</v>
      </c>
      <c r="AI7" s="95"/>
      <c r="AJ7" s="95"/>
      <c r="AK7" s="95"/>
      <c r="AL7" s="95"/>
      <c r="AM7" s="95"/>
      <c r="AN7" s="95">
        <f>AN3</f>
        <v>2</v>
      </c>
      <c r="AO7" s="95">
        <f>AO3</f>
        <v>1</v>
      </c>
      <c r="AP7" s="90">
        <f>AP3</f>
        <v>1</v>
      </c>
      <c r="AQ7" s="105" t="s">
        <v>572</v>
      </c>
    </row>
    <row r="8" spans="18:58" ht="27" x14ac:dyDescent="0.3">
      <c r="AB8" s="95"/>
      <c r="AC8" s="102" t="s">
        <v>505</v>
      </c>
      <c r="AD8" s="95" t="str">
        <f t="shared" si="1"/>
        <v>Background: their academic or cultural background</v>
      </c>
      <c r="AE8" s="98">
        <v>1</v>
      </c>
      <c r="AF8" s="98">
        <v>2</v>
      </c>
      <c r="AG8" s="98">
        <v>1</v>
      </c>
      <c r="AH8" s="95" t="s">
        <v>516</v>
      </c>
      <c r="AI8" s="95"/>
      <c r="AJ8" s="95"/>
      <c r="AK8" s="95"/>
      <c r="AL8" s="95"/>
      <c r="AN8" s="90">
        <f t="shared" ref="AN8:AP9" si="2">AN3</f>
        <v>2</v>
      </c>
      <c r="AO8" s="90">
        <f t="shared" si="2"/>
        <v>1</v>
      </c>
      <c r="AP8" s="90">
        <f t="shared" si="2"/>
        <v>1</v>
      </c>
      <c r="AQ8" s="105" t="s">
        <v>573</v>
      </c>
    </row>
    <row r="9" spans="18:58" ht="27" x14ac:dyDescent="0.3">
      <c r="AB9" s="95"/>
      <c r="AC9" s="100" t="s">
        <v>506</v>
      </c>
      <c r="AD9" s="95" t="str">
        <f t="shared" si="1"/>
        <v>Support: the support available to them</v>
      </c>
      <c r="AE9" s="98">
        <v>1</v>
      </c>
      <c r="AF9" s="98">
        <v>1</v>
      </c>
      <c r="AG9" s="98">
        <v>1</v>
      </c>
      <c r="AH9" s="95" t="s">
        <v>517</v>
      </c>
      <c r="AI9" s="95"/>
      <c r="AJ9" s="95"/>
      <c r="AK9" s="95"/>
      <c r="AL9" s="95"/>
      <c r="AN9" s="90">
        <f t="shared" si="2"/>
        <v>1</v>
      </c>
      <c r="AO9" s="90">
        <f t="shared" si="2"/>
        <v>2</v>
      </c>
      <c r="AP9" s="90">
        <f t="shared" si="2"/>
        <v>1</v>
      </c>
      <c r="AQ9" s="105" t="s">
        <v>574</v>
      </c>
    </row>
    <row r="10" spans="18:58" ht="27" x14ac:dyDescent="0.3">
      <c r="AB10" s="95"/>
      <c r="AC10" s="100" t="s">
        <v>507</v>
      </c>
      <c r="AD10" s="95" t="str">
        <f t="shared" si="1"/>
        <v>Family: their family or social circle</v>
      </c>
      <c r="AE10" s="98">
        <v>1</v>
      </c>
      <c r="AF10" s="98">
        <v>1</v>
      </c>
      <c r="AG10" s="98">
        <v>1</v>
      </c>
      <c r="AH10" s="95" t="s">
        <v>518</v>
      </c>
      <c r="AI10" s="95"/>
      <c r="AJ10" s="95"/>
      <c r="AK10" s="95"/>
      <c r="AL10" s="95"/>
      <c r="AQ10" s="105" t="s">
        <v>575</v>
      </c>
    </row>
    <row r="11" spans="18:58" ht="27" x14ac:dyDescent="0.3">
      <c r="AB11" s="95"/>
      <c r="AC11" s="101" t="s">
        <v>498</v>
      </c>
      <c r="AD11" s="95" t="str">
        <f t="shared" si="1"/>
        <v>Lifeload: their commitments, plans and responsibilities (academic or otherwise)</v>
      </c>
      <c r="AE11" s="98">
        <v>1</v>
      </c>
      <c r="AF11" s="98">
        <v>1</v>
      </c>
      <c r="AG11" s="98">
        <v>1</v>
      </c>
      <c r="AH11" s="95" t="s">
        <v>519</v>
      </c>
      <c r="AI11" s="95"/>
      <c r="AJ11" s="95"/>
      <c r="AK11" s="95"/>
      <c r="AL11" s="95"/>
      <c r="AQ11" s="105" t="s">
        <v>576</v>
      </c>
    </row>
    <row r="12" spans="18:58" x14ac:dyDescent="0.3">
      <c r="AB12" s="95"/>
      <c r="AC12" s="95" t="s">
        <v>502</v>
      </c>
      <c r="AD12" s="95"/>
      <c r="AE12" s="95"/>
      <c r="AF12" s="95"/>
      <c r="AG12" s="95"/>
      <c r="AH12" s="95"/>
      <c r="AI12" s="95"/>
      <c r="AJ12" s="95"/>
      <c r="AK12" s="95"/>
      <c r="AL12" s="95" t="s">
        <v>499</v>
      </c>
    </row>
    <row r="13" spans="18:58" x14ac:dyDescent="0.3">
      <c r="S13" s="90" t="s">
        <v>515</v>
      </c>
      <c r="AB13" s="95"/>
      <c r="AC13" s="95" t="s">
        <v>505</v>
      </c>
      <c r="AD13" s="95"/>
      <c r="AE13" s="95"/>
      <c r="AF13" s="95"/>
      <c r="AG13" s="95"/>
      <c r="AH13" s="95"/>
      <c r="AI13" s="95"/>
      <c r="AJ13" s="95"/>
      <c r="AK13" s="95"/>
      <c r="AL13" s="95" t="s">
        <v>508</v>
      </c>
    </row>
    <row r="14" spans="18:58" x14ac:dyDescent="0.3">
      <c r="S14" s="90" t="str">
        <f>"When I consider the idea that…
" &amp; U5 &amp; " 
I think students might see the ILO or this assessment as…
IMPRACTICAL or UNREALISTIC. 
This might be a wider issue of …                                
… that leads to more personal difficulties with  ...
"</f>
        <v xml:space="preserve">When I consider the idea that…
it’s late in the year and students already have ideas for their year 3 project 
I think students might see the ILO or this assessment as…
IMPRACTICAL or UNREALISTIC. 
This might be a wider issue of …                                
… that leads to more personal difficulties with  ...
</v>
      </c>
      <c r="AB14" s="95"/>
      <c r="AC14" s="95" t="s">
        <v>73</v>
      </c>
      <c r="AD14" s="95"/>
      <c r="AE14" s="95"/>
      <c r="AF14" s="95"/>
      <c r="AG14" s="95"/>
      <c r="AH14" s="95"/>
      <c r="AI14" s="95"/>
      <c r="AJ14" s="95"/>
      <c r="AK14" s="95"/>
      <c r="AL14" s="95" t="s">
        <v>509</v>
      </c>
    </row>
    <row r="15" spans="18:58" x14ac:dyDescent="0.3">
      <c r="S15" s="90" t="str">
        <f>"the fact that…
" &amp; U6 &amp; "might be seen by students as….
TOO ADVANCED or TOO COMPLICATED, if …
"</f>
        <v xml:space="preserve">the fact that…
The biology requires some background that not all students have or feel confident withmight be seen by students as….
TOO ADVANCED or TOO COMPLICATED, if …
</v>
      </c>
    </row>
    <row r="16" spans="18:58" x14ac:dyDescent="0.3">
      <c r="S16" s="90" t="str">
        <f>"When I consider the idea that…
" &amp; U7 &amp; "
I think students might see the ILO or this assessment as….
IRRELEVENT or ELITIST, if …
"</f>
        <v xml:space="preserve">When I consider the idea that…
They don’t see how it relates to them or their career. It’s not their idea of psychology.
I think students might see the ILO or this assessment as….
IRRELEVENT or ELITIST, if …
</v>
      </c>
    </row>
    <row r="18" spans="19:34" ht="19.2" customHeight="1" x14ac:dyDescent="0.3">
      <c r="S18" s="90" t="s">
        <v>520</v>
      </c>
      <c r="T18" s="90" t="str">
        <f>AI2 &amp; " 
"</f>
        <v xml:space="preserve">University Policy 
</v>
      </c>
      <c r="U18" s="93" t="s">
        <v>545</v>
      </c>
      <c r="V18" s="90" t="str">
        <f>AR2</f>
        <v>Seeing little reason or opportunity meet the time and effort</v>
      </c>
      <c r="W18" s="90" t="s">
        <v>521</v>
      </c>
      <c r="X18" s="90" t="str">
        <f>S14&amp;S18&amp;T18&amp;U18&amp;V18&amp;W18</f>
        <v>When I consider the idea that…
it’s late in the year and students already have ideas for their year 3 project 
I think students might see the ILO or this assessment as…
IMPRACTICAL or UNREALISTIC. 
This might be a wider issue of …                                
… that leads to more personal difficulties with  ...
The student's have a perception of University Policy 
…DOESN'T CLEARLY GIVE THEM…
Seeing little reason or opportunity meet the time and effort that would help them do their best on the assessment</v>
      </c>
    </row>
    <row r="19" spans="19:34" ht="21.6" customHeight="1" x14ac:dyDescent="0.3">
      <c r="S19" s="90" t="s">
        <v>520</v>
      </c>
      <c r="T19" s="90" t="str">
        <f>AJ2 &amp; " which"</f>
        <v>their academic or cultural background which</v>
      </c>
      <c r="U19" s="93" t="s">
        <v>545</v>
      </c>
      <c r="V19" s="90" t="str">
        <f>AS2</f>
        <v>not having the knowledge or abilities to take in and use the material</v>
      </c>
      <c r="W19" s="90" t="s">
        <v>521</v>
      </c>
      <c r="X19" s="90" t="str">
        <f t="shared" ref="X19:X20" si="3">S15&amp;S19&amp;T19&amp;U19&amp;V19&amp;W19</f>
        <v>the fact that…
The biology requires some background that not all students have or feel confident withmight be seen by students as….
TOO ADVANCED or TOO COMPLICATED, if …
The student's have a perception of their academic or cultural background which…DOESN'T CLEARLY GIVE THEM…
not having the knowledge or abilities to take in and use the material that would help them do their best on the assessment</v>
      </c>
    </row>
    <row r="20" spans="19:34" ht="21" customHeight="1" x14ac:dyDescent="0.3">
      <c r="S20" s="90" t="s">
        <v>520</v>
      </c>
      <c r="T20" s="90" t="str">
        <f>AK2 &amp; " which"</f>
        <v>My assessment design which</v>
      </c>
      <c r="U20" s="93" t="s">
        <v>545</v>
      </c>
      <c r="V20" s="90" t="str">
        <f>AT2</f>
        <v>not seeing why its relevant to themselves, their carriers, or their idea of this subject discipline</v>
      </c>
      <c r="W20" s="90" t="s">
        <v>521</v>
      </c>
      <c r="X20" s="90" t="str">
        <f t="shared" si="3"/>
        <v>When I consider the idea that…
They don’t see how it relates to them or their career. It’s not their idea of psychology.
I think students might see the ILO or this assessment as….
IRRELEVENT or ELITIST, if …
The student's have a perception of My assessment design which…DOESN'T CLEARLY GIVE THEM…
not seeing why its relevant to themselves, their carriers, or their idea of this subject discipline that would help them do their best on the assessment</v>
      </c>
    </row>
    <row r="28" spans="19:34" x14ac:dyDescent="0.3">
      <c r="AH28" s="90" t="s">
        <v>577</v>
      </c>
    </row>
    <row r="33" spans="34:34" x14ac:dyDescent="0.3">
      <c r="AH33" s="90" t="s">
        <v>578</v>
      </c>
    </row>
    <row r="34" spans="34:34" x14ac:dyDescent="0.3">
      <c r="AH34" s="90" t="s">
        <v>579</v>
      </c>
    </row>
    <row r="42" spans="34:34" ht="158.4" customHeight="1" x14ac:dyDescent="0.3"/>
    <row r="43" spans="34:34" ht="232.8" customHeight="1" x14ac:dyDescent="0.3"/>
    <row r="44" spans="34:34" ht="34.799999999999997" customHeight="1" x14ac:dyDescent="0.3"/>
    <row r="45" spans="34:34" ht="34.799999999999997" customHeight="1" x14ac:dyDescent="0.3"/>
    <row r="63" ht="39" customHeight="1" x14ac:dyDescent="0.3"/>
    <row r="67" spans="10:10" x14ac:dyDescent="0.3">
      <c r="J67" s="103"/>
    </row>
    <row r="68" spans="10:10" ht="125.4" customHeight="1" x14ac:dyDescent="0.3"/>
    <row r="111" ht="9" customHeight="1" x14ac:dyDescent="0.3"/>
    <row r="112" ht="62.4" customHeight="1" x14ac:dyDescent="0.3"/>
    <row r="143" spans="27:33" x14ac:dyDescent="0.3">
      <c r="AA143" s="90" t="s">
        <v>514</v>
      </c>
      <c r="AB143" s="90" t="s">
        <v>514</v>
      </c>
      <c r="AC143" s="90" t="s">
        <v>514</v>
      </c>
      <c r="AD143" s="90" t="s">
        <v>514</v>
      </c>
      <c r="AE143" s="90" t="s">
        <v>514</v>
      </c>
      <c r="AF143" s="90" t="s">
        <v>514</v>
      </c>
      <c r="AG143" s="90" t="s">
        <v>595</v>
      </c>
    </row>
    <row r="144" spans="27:33" ht="21" customHeight="1" x14ac:dyDescent="0.3">
      <c r="AA144" s="90" t="s">
        <v>594</v>
      </c>
      <c r="AB144" s="90" t="str">
        <f>AC12&amp; "("&amp; AU2 &amp;")"&amp; "
"&amp;AL12 &amp; "(" &amp; AV2&amp; ")"</f>
        <v>Policies(ex: low energy)
Motivation(ex: already planned next year's project)</v>
      </c>
      <c r="AC144" s="93" t="str">
        <f>Sheet7!P184&amp; "
("&amp; Sheet7!U184 &amp;")"</f>
        <v>Deconstruct
(different emotions and parts of the nervous system)</v>
      </c>
      <c r="AD144" s="90" t="s">
        <v>593</v>
      </c>
      <c r="AE144" s="90" t="str" cm="1">
        <f t="array" ref="AE144">_xlfn.IFS(AD144=AA144,AB144,AD144=AA145,AB145,AD144=AA146,AB146,AD144=AA143,AB143)</f>
        <v>Background(Low Biology Highers)
Skills(No Anatomy training)</v>
      </c>
      <c r="AF144" s="90" t="str">
        <f>Sheet7!P184</f>
        <v>Deconstruct</v>
      </c>
      <c r="AG144" s="90" t="str">
        <f>Sheet7!J184</f>
        <v>Analyse</v>
      </c>
    </row>
    <row r="145" spans="27:33" ht="19.2" customHeight="1" x14ac:dyDescent="0.3">
      <c r="AA145" s="90" t="s">
        <v>593</v>
      </c>
      <c r="AB145" s="90" t="str">
        <f t="shared" ref="AB145:AB146" si="4">AC13&amp; "("&amp; AU3 &amp;")"&amp; "
"&amp;AL13 &amp; "(" &amp; AV3&amp; ")"</f>
        <v>Background(Low Biology Highers)
Skills(No Anatomy training)</v>
      </c>
      <c r="AC145" s="93" t="str">
        <f>Sheet7!P185&amp; "
("&amp; Sheet7!U185 &amp;")"</f>
        <v>Complete
(a data collection method)</v>
      </c>
      <c r="AD145" s="90" t="s">
        <v>541</v>
      </c>
      <c r="AE145" s="90" t="str" cm="1">
        <f t="array" ref="AE145">_xlfn.IFS(AD145=AA144,AB144,AD145=AA145,AB145,AD145=AA146,AB146,AD145=AA143,AB143)</f>
        <v>Assessment(ex: unclear professional relevance)
Identity(ex: unclear personal relevance)</v>
      </c>
      <c r="AF145" s="90" t="str">
        <f>Sheet7!P185</f>
        <v>Complete</v>
      </c>
      <c r="AG145" s="90" t="str">
        <f>Sheet7!J185</f>
        <v>Organization</v>
      </c>
    </row>
    <row r="146" spans="27:33" ht="21.6" customHeight="1" x14ac:dyDescent="0.3">
      <c r="AA146" s="90" t="s">
        <v>541</v>
      </c>
      <c r="AB146" s="90" t="str">
        <f t="shared" si="4"/>
        <v>Assessment(ex: unclear professional relevance)
Identity(ex: unclear personal relevance)</v>
      </c>
      <c r="AC146" s="93" t="str">
        <f>Sheet7!P186&amp; "
("&amp; Sheet7!U186 &amp;")"</f>
        <v>Complete
(an experimental design)</v>
      </c>
      <c r="AD146" s="90" t="s">
        <v>594</v>
      </c>
      <c r="AE146" s="90" t="str" cm="1">
        <f t="array" ref="AE146">_xlfn.IFS(AD146=AA144,AB144,AD146=AA145,AB145,AD146=AA146,AB146,AD146=AA143,AB143)</f>
        <v>Policies(ex: low energy)
Motivation(ex: already planned next year's project)</v>
      </c>
      <c r="AF146" s="90" t="str">
        <f>Sheet7!P186</f>
        <v>Complete</v>
      </c>
      <c r="AG146" s="90" t="str">
        <f>Sheet7!J186</f>
        <v>Precision</v>
      </c>
    </row>
    <row r="153" spans="27:33" ht="31.2" customHeight="1" x14ac:dyDescent="0.3"/>
    <row r="161" spans="28:28" x14ac:dyDescent="0.3">
      <c r="AB161" s="90" t="s">
        <v>597</v>
      </c>
    </row>
    <row r="162" spans="28:28" x14ac:dyDescent="0.3">
      <c r="AB162" s="90" t="s">
        <v>598</v>
      </c>
    </row>
    <row r="163" spans="28:28" x14ac:dyDescent="0.3">
      <c r="AB163" s="90" t="s">
        <v>599</v>
      </c>
    </row>
    <row r="194" spans="30:30" x14ac:dyDescent="0.3">
      <c r="AD194" s="90" t="s">
        <v>593</v>
      </c>
    </row>
  </sheetData>
  <customSheetViews>
    <customSheetView guid="{3079D2C0-EF2E-48E1-BAA9-7B24B5ED0808}" scale="85" showPageBreaks="1" hiddenColumns="1" topLeftCell="A139">
      <selection activeCell="BL110" sqref="BL110"/>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controls>
    <mc:AlternateContent xmlns:mc="http://schemas.openxmlformats.org/markup-compatibility/2006">
      <mc:Choice Requires="x14">
        <control shapeId="6218" r:id="rId5" name="ListBox16">
          <controlPr defaultSize="0" autoLine="0" altText="Please select the Barrier-type you feel most accurately describes the challenge in the corresponding box. " linkedCell="AY6" listFillRange="AB4:AB6" r:id="rId6">
            <anchor moveWithCells="1">
              <from>
                <xdr:col>9</xdr:col>
                <xdr:colOff>167640</xdr:colOff>
                <xdr:row>35</xdr:row>
                <xdr:rowOff>53340</xdr:rowOff>
              </from>
              <to>
                <xdr:col>11</xdr:col>
                <xdr:colOff>220980</xdr:colOff>
                <xdr:row>38</xdr:row>
                <xdr:rowOff>76200</xdr:rowOff>
              </to>
            </anchor>
          </controlPr>
        </control>
      </mc:Choice>
      <mc:Fallback>
        <control shapeId="6218" r:id="rId5" name="ListBox16"/>
      </mc:Fallback>
    </mc:AlternateContent>
    <mc:AlternateContent xmlns:mc="http://schemas.openxmlformats.org/markup-compatibility/2006">
      <mc:Choice Requires="x14">
        <control shapeId="6217" r:id="rId7" name="ListBox15">
          <controlPr defaultSize="0" autoLine="0" altText="Please select the Barrier-type you feel most accurately describes the challenge in the corresponding box. " linkedCell="AY5" listFillRange="AB4:AB6" r:id="rId8">
            <anchor moveWithCells="1">
              <from>
                <xdr:col>9</xdr:col>
                <xdr:colOff>167640</xdr:colOff>
                <xdr:row>29</xdr:row>
                <xdr:rowOff>106680</xdr:rowOff>
              </from>
              <to>
                <xdr:col>11</xdr:col>
                <xdr:colOff>220980</xdr:colOff>
                <xdr:row>32</xdr:row>
                <xdr:rowOff>129540</xdr:rowOff>
              </to>
            </anchor>
          </controlPr>
        </control>
      </mc:Choice>
      <mc:Fallback>
        <control shapeId="6217" r:id="rId7" name="ListBox15"/>
      </mc:Fallback>
    </mc:AlternateContent>
    <mc:AlternateContent xmlns:mc="http://schemas.openxmlformats.org/markup-compatibility/2006">
      <mc:Choice Requires="x14">
        <control shapeId="6156" r:id="rId9" name="TextBox8">
          <controlPr defaultSize="0" disabled="1" autoLine="0" altText="This box automatically displays the challenges you entered in the Step 2" linkedCell="AW6" r:id="rId10">
            <anchor moveWithCells="1">
              <from>
                <xdr:col>3</xdr:col>
                <xdr:colOff>373380</xdr:colOff>
                <xdr:row>35</xdr:row>
                <xdr:rowOff>45720</xdr:rowOff>
              </from>
              <to>
                <xdr:col>9</xdr:col>
                <xdr:colOff>182880</xdr:colOff>
                <xdr:row>38</xdr:row>
                <xdr:rowOff>83820</xdr:rowOff>
              </to>
            </anchor>
          </controlPr>
        </control>
      </mc:Choice>
      <mc:Fallback>
        <control shapeId="6156" r:id="rId9" name="TextBox8"/>
      </mc:Fallback>
    </mc:AlternateContent>
    <mc:AlternateContent xmlns:mc="http://schemas.openxmlformats.org/markup-compatibility/2006">
      <mc:Choice Requires="x14">
        <control shapeId="6159" r:id="rId11" name="TextBox10">
          <controlPr defaultSize="0" disabled="1" autoLine="0" altText="This box automatically displays the challenges you entered in the Step 2" linkedCell="AW5" r:id="rId12">
            <anchor moveWithCells="1">
              <from>
                <xdr:col>3</xdr:col>
                <xdr:colOff>373380</xdr:colOff>
                <xdr:row>29</xdr:row>
                <xdr:rowOff>106680</xdr:rowOff>
              </from>
              <to>
                <xdr:col>9</xdr:col>
                <xdr:colOff>175260</xdr:colOff>
                <xdr:row>32</xdr:row>
                <xdr:rowOff>144780</xdr:rowOff>
              </to>
            </anchor>
          </controlPr>
        </control>
      </mc:Choice>
      <mc:Fallback>
        <control shapeId="6159" r:id="rId11" name="TextBox10"/>
      </mc:Fallback>
    </mc:AlternateContent>
    <mc:AlternateContent xmlns:mc="http://schemas.openxmlformats.org/markup-compatibility/2006">
      <mc:Choice Requires="x14">
        <control shapeId="6223" r:id="rId13" name="ComboBox4">
          <controlPr defaultSize="0" autoLine="0" altText="Select a logistical barrier to focus on, using the options in the dropdown menu" linkedCell="U5" listFillRange="BD2:BD6" r:id="rId14">
            <anchor moveWithCells="1">
              <from>
                <xdr:col>3</xdr:col>
                <xdr:colOff>137160</xdr:colOff>
                <xdr:row>47</xdr:row>
                <xdr:rowOff>121920</xdr:rowOff>
              </from>
              <to>
                <xdr:col>12</xdr:col>
                <xdr:colOff>15240</xdr:colOff>
                <xdr:row>50</xdr:row>
                <xdr:rowOff>121920</xdr:rowOff>
              </to>
            </anchor>
          </controlPr>
        </control>
      </mc:Choice>
      <mc:Fallback>
        <control shapeId="6223" r:id="rId13" name="ComboBox4"/>
      </mc:Fallback>
    </mc:AlternateContent>
    <mc:AlternateContent xmlns:mc="http://schemas.openxmlformats.org/markup-compatibility/2006">
      <mc:Choice Requires="x14">
        <control shapeId="6226" r:id="rId15" name="ComboBox5">
          <controlPr defaultSize="0" autoLine="0" altText="Select an influence that you feel most accurately completes the sentence in this box" linkedCell="AC12" listFillRange="AC2:AC11" r:id="rId16">
            <anchor moveWithCells="1">
              <from>
                <xdr:col>7</xdr:col>
                <xdr:colOff>175260</xdr:colOff>
                <xdr:row>55</xdr:row>
                <xdr:rowOff>15240</xdr:rowOff>
              </from>
              <to>
                <xdr:col>9</xdr:col>
                <xdr:colOff>190500</xdr:colOff>
                <xdr:row>56</xdr:row>
                <xdr:rowOff>99060</xdr:rowOff>
              </to>
            </anchor>
          </controlPr>
        </control>
      </mc:Choice>
      <mc:Fallback>
        <control shapeId="6226" r:id="rId15" name="ComboBox5"/>
      </mc:Fallback>
    </mc:AlternateContent>
    <mc:AlternateContent xmlns:mc="http://schemas.openxmlformats.org/markup-compatibility/2006">
      <mc:Choice Requires="x14">
        <control shapeId="6227" r:id="rId17" name="ComboBox6">
          <controlPr defaultSize="0" autoLine="0" altText="Select an influence that you feel most accurately completes the sentence in this box" linkedCell="AL12" listFillRange="AL2:AL6" r:id="rId18">
            <anchor moveWithCells="1">
              <from>
                <xdr:col>8</xdr:col>
                <xdr:colOff>251460</xdr:colOff>
                <xdr:row>58</xdr:row>
                <xdr:rowOff>160020</xdr:rowOff>
              </from>
              <to>
                <xdr:col>10</xdr:col>
                <xdr:colOff>274320</xdr:colOff>
                <xdr:row>60</xdr:row>
                <xdr:rowOff>53340</xdr:rowOff>
              </to>
            </anchor>
          </controlPr>
        </control>
      </mc:Choice>
      <mc:Fallback>
        <control shapeId="6227" r:id="rId17" name="ComboBox6"/>
      </mc:Fallback>
    </mc:AlternateContent>
    <mc:AlternateContent xmlns:mc="http://schemas.openxmlformats.org/markup-compatibility/2006">
      <mc:Choice Requires="x14">
        <control shapeId="6228" r:id="rId19" name="ComboBox7">
          <controlPr defaultSize="0" autoLine="0" altText="Select a academic barrier to focus on, using the options in the dropdown menu" linkedCell="U6" listFillRange="BE2:BE6" r:id="rId20">
            <anchor moveWithCells="1">
              <from>
                <xdr:col>3</xdr:col>
                <xdr:colOff>205740</xdr:colOff>
                <xdr:row>81</xdr:row>
                <xdr:rowOff>0</xdr:rowOff>
              </from>
              <to>
                <xdr:col>12</xdr:col>
                <xdr:colOff>83820</xdr:colOff>
                <xdr:row>84</xdr:row>
                <xdr:rowOff>0</xdr:rowOff>
              </to>
            </anchor>
          </controlPr>
        </control>
      </mc:Choice>
      <mc:Fallback>
        <control shapeId="6228" r:id="rId19" name="ComboBox7"/>
      </mc:Fallback>
    </mc:AlternateContent>
    <mc:AlternateContent xmlns:mc="http://schemas.openxmlformats.org/markup-compatibility/2006">
      <mc:Choice Requires="x14">
        <control shapeId="6229" r:id="rId21" name="ComboBox8">
          <controlPr defaultSize="0" autoLine="0" altText="Select an influence that you feel most accurately completes the sentence in this box" linkedCell="AC13" listFillRange="AC2:AC11" r:id="rId22">
            <anchor moveWithCells="1">
              <from>
                <xdr:col>7</xdr:col>
                <xdr:colOff>228600</xdr:colOff>
                <xdr:row>88</xdr:row>
                <xdr:rowOff>121920</xdr:rowOff>
              </from>
              <to>
                <xdr:col>9</xdr:col>
                <xdr:colOff>251460</xdr:colOff>
                <xdr:row>90</xdr:row>
                <xdr:rowOff>30480</xdr:rowOff>
              </to>
            </anchor>
          </controlPr>
        </control>
      </mc:Choice>
      <mc:Fallback>
        <control shapeId="6229" r:id="rId21" name="ComboBox8"/>
      </mc:Fallback>
    </mc:AlternateContent>
    <mc:AlternateContent xmlns:mc="http://schemas.openxmlformats.org/markup-compatibility/2006">
      <mc:Choice Requires="x14">
        <control shapeId="6230" r:id="rId23" name="ComboBox9">
          <controlPr defaultSize="0" autoLine="0" altText="Select an influence that you feel most accurately completes the sentence in this box" linkedCell="AL13" listFillRange="AL2:AL6" r:id="rId24">
            <anchor moveWithCells="1">
              <from>
                <xdr:col>8</xdr:col>
                <xdr:colOff>335280</xdr:colOff>
                <xdr:row>92</xdr:row>
                <xdr:rowOff>76200</xdr:rowOff>
              </from>
              <to>
                <xdr:col>10</xdr:col>
                <xdr:colOff>358140</xdr:colOff>
                <xdr:row>93</xdr:row>
                <xdr:rowOff>152400</xdr:rowOff>
              </to>
            </anchor>
          </controlPr>
        </control>
      </mc:Choice>
      <mc:Fallback>
        <control shapeId="6230" r:id="rId23" name="ComboBox9"/>
      </mc:Fallback>
    </mc:AlternateContent>
    <mc:AlternateContent xmlns:mc="http://schemas.openxmlformats.org/markup-compatibility/2006">
      <mc:Choice Requires="x14">
        <control shapeId="6231" r:id="rId25" name="ComboBox10">
          <controlPr defaultSize="0" autoLine="0" altText="Select a relational barrier to focus on, using the options in the dropdown menu" linkedCell="U7" listFillRange="BF2:BF6" r:id="rId26">
            <anchor moveWithCells="1">
              <from>
                <xdr:col>3</xdr:col>
                <xdr:colOff>259080</xdr:colOff>
                <xdr:row>115</xdr:row>
                <xdr:rowOff>76200</xdr:rowOff>
              </from>
              <to>
                <xdr:col>12</xdr:col>
                <xdr:colOff>121920</xdr:colOff>
                <xdr:row>118</xdr:row>
                <xdr:rowOff>76200</xdr:rowOff>
              </to>
            </anchor>
          </controlPr>
        </control>
      </mc:Choice>
      <mc:Fallback>
        <control shapeId="6231" r:id="rId25" name="ComboBox10"/>
      </mc:Fallback>
    </mc:AlternateContent>
    <mc:AlternateContent xmlns:mc="http://schemas.openxmlformats.org/markup-compatibility/2006">
      <mc:Choice Requires="x14">
        <control shapeId="6232" r:id="rId27" name="ComboBox11">
          <controlPr defaultSize="0" autoLine="0" altText="Select an influence that you feel most accurately completes the sentence in this box" linkedCell="AC14" listFillRange="AC2:AC11" r:id="rId28">
            <anchor moveWithCells="1">
              <from>
                <xdr:col>7</xdr:col>
                <xdr:colOff>335280</xdr:colOff>
                <xdr:row>123</xdr:row>
                <xdr:rowOff>68580</xdr:rowOff>
              </from>
              <to>
                <xdr:col>9</xdr:col>
                <xdr:colOff>350520</xdr:colOff>
                <xdr:row>124</xdr:row>
                <xdr:rowOff>160020</xdr:rowOff>
              </to>
            </anchor>
          </controlPr>
        </control>
      </mc:Choice>
      <mc:Fallback>
        <control shapeId="6232" r:id="rId27" name="ComboBox11"/>
      </mc:Fallback>
    </mc:AlternateContent>
    <mc:AlternateContent xmlns:mc="http://schemas.openxmlformats.org/markup-compatibility/2006">
      <mc:Choice Requires="x14">
        <control shapeId="6233" r:id="rId29" name="ComboBox12">
          <controlPr defaultSize="0" autoLine="0" altText="Select an influence that you feel most accurately completes the sentence in this box" linkedCell="AL14" listFillRange="AL2:AL6" r:id="rId30">
            <anchor moveWithCells="1">
              <from>
                <xdr:col>8</xdr:col>
                <xdr:colOff>419100</xdr:colOff>
                <xdr:row>127</xdr:row>
                <xdr:rowOff>15240</xdr:rowOff>
              </from>
              <to>
                <xdr:col>10</xdr:col>
                <xdr:colOff>434340</xdr:colOff>
                <xdr:row>128</xdr:row>
                <xdr:rowOff>91440</xdr:rowOff>
              </to>
            </anchor>
          </controlPr>
        </control>
      </mc:Choice>
      <mc:Fallback>
        <control shapeId="6233" r:id="rId29" name="ComboBox12"/>
      </mc:Fallback>
    </mc:AlternateContent>
    <mc:AlternateContent xmlns:mc="http://schemas.openxmlformats.org/markup-compatibility/2006">
      <mc:Choice Requires="x14">
        <control shapeId="6234" r:id="rId31" name="TextBox6">
          <controlPr defaultSize="0" autoLine="0" altText="type your 3-5 word descriptive tag in this textbox" linkedCell="AU2" r:id="rId32">
            <anchor moveWithCells="1">
              <from>
                <xdr:col>6</xdr:col>
                <xdr:colOff>243840</xdr:colOff>
                <xdr:row>67</xdr:row>
                <xdr:rowOff>1478280</xdr:rowOff>
              </from>
              <to>
                <xdr:col>10</xdr:col>
                <xdr:colOff>83820</xdr:colOff>
                <xdr:row>68</xdr:row>
                <xdr:rowOff>167640</xdr:rowOff>
              </to>
            </anchor>
          </controlPr>
        </control>
      </mc:Choice>
      <mc:Fallback>
        <control shapeId="6234" r:id="rId31" name="TextBox6"/>
      </mc:Fallback>
    </mc:AlternateContent>
    <mc:AlternateContent xmlns:mc="http://schemas.openxmlformats.org/markup-compatibility/2006">
      <mc:Choice Requires="x14">
        <control shapeId="6235" r:id="rId33" name="TextBox7">
          <controlPr defaultSize="0" autoLine="0" altText="type your 3-5 word descriptive tag in this textbox" linkedCell="AV2" r:id="rId34">
            <anchor moveWithCells="1">
              <from>
                <xdr:col>6</xdr:col>
                <xdr:colOff>289560</xdr:colOff>
                <xdr:row>71</xdr:row>
                <xdr:rowOff>15240</xdr:rowOff>
              </from>
              <to>
                <xdr:col>10</xdr:col>
                <xdr:colOff>205740</xdr:colOff>
                <xdr:row>72</xdr:row>
                <xdr:rowOff>114300</xdr:rowOff>
              </to>
            </anchor>
          </controlPr>
        </control>
      </mc:Choice>
      <mc:Fallback>
        <control shapeId="6235" r:id="rId33" name="TextBox7"/>
      </mc:Fallback>
    </mc:AlternateContent>
    <mc:AlternateContent xmlns:mc="http://schemas.openxmlformats.org/markup-compatibility/2006">
      <mc:Choice Requires="x14">
        <control shapeId="6238" r:id="rId35" name="TextBox13">
          <controlPr defaultSize="0" disabled="1" autoLine="0" altText="this box automatically displays the influences you've assigned to this barrier. " linkedCell="AL12" r:id="rId36">
            <anchor moveWithCells="1">
              <from>
                <xdr:col>6</xdr:col>
                <xdr:colOff>83820</xdr:colOff>
                <xdr:row>69</xdr:row>
                <xdr:rowOff>45720</xdr:rowOff>
              </from>
              <to>
                <xdr:col>7</xdr:col>
                <xdr:colOff>281940</xdr:colOff>
                <xdr:row>70</xdr:row>
                <xdr:rowOff>144780</xdr:rowOff>
              </to>
            </anchor>
          </controlPr>
        </control>
      </mc:Choice>
      <mc:Fallback>
        <control shapeId="6238" r:id="rId35" name="TextBox13"/>
      </mc:Fallback>
    </mc:AlternateContent>
    <mc:AlternateContent xmlns:mc="http://schemas.openxmlformats.org/markup-compatibility/2006">
      <mc:Choice Requires="x14">
        <control shapeId="6239" r:id="rId37" name="TextBox14">
          <controlPr defaultSize="0" disabled="1" autoLine="0" altText="this box automatically displays the influences you've assigned to this barrier. " linkedCell="AC12" r:id="rId38">
            <anchor moveWithCells="1">
              <from>
                <xdr:col>6</xdr:col>
                <xdr:colOff>251460</xdr:colOff>
                <xdr:row>67</xdr:row>
                <xdr:rowOff>1135380</xdr:rowOff>
              </from>
              <to>
                <xdr:col>7</xdr:col>
                <xdr:colOff>426720</xdr:colOff>
                <xdr:row>67</xdr:row>
                <xdr:rowOff>1424940</xdr:rowOff>
              </to>
            </anchor>
          </controlPr>
        </control>
      </mc:Choice>
      <mc:Fallback>
        <control shapeId="6239" r:id="rId37" name="TextBox14"/>
      </mc:Fallback>
    </mc:AlternateContent>
    <mc:AlternateContent xmlns:mc="http://schemas.openxmlformats.org/markup-compatibility/2006">
      <mc:Choice Requires="x14">
        <control shapeId="6240" r:id="rId39" name="TextBox15">
          <controlPr defaultSize="0" autoLine="0" altText="type your 3-5 word descriptive tag in this textbox" linkedCell="AU3" r:id="rId40">
            <anchor moveWithCells="1">
              <from>
                <xdr:col>6</xdr:col>
                <xdr:colOff>381000</xdr:colOff>
                <xdr:row>104</xdr:row>
                <xdr:rowOff>7620</xdr:rowOff>
              </from>
              <to>
                <xdr:col>10</xdr:col>
                <xdr:colOff>220980</xdr:colOff>
                <xdr:row>105</xdr:row>
                <xdr:rowOff>121920</xdr:rowOff>
              </to>
            </anchor>
          </controlPr>
        </control>
      </mc:Choice>
      <mc:Fallback>
        <control shapeId="6240" r:id="rId39" name="TextBox15"/>
      </mc:Fallback>
    </mc:AlternateContent>
    <mc:AlternateContent xmlns:mc="http://schemas.openxmlformats.org/markup-compatibility/2006">
      <mc:Choice Requires="x14">
        <control shapeId="6241" r:id="rId41" name="TextBox16">
          <controlPr defaultSize="0" autoLine="0" altText="type your 3-5 word descriptive tag in this textbox" linkedCell="AV3" r:id="rId42">
            <anchor moveWithCells="1">
              <from>
                <xdr:col>6</xdr:col>
                <xdr:colOff>396240</xdr:colOff>
                <xdr:row>107</xdr:row>
                <xdr:rowOff>129540</xdr:rowOff>
              </from>
              <to>
                <xdr:col>10</xdr:col>
                <xdr:colOff>312420</xdr:colOff>
                <xdr:row>109</xdr:row>
                <xdr:rowOff>60960</xdr:rowOff>
              </to>
            </anchor>
          </controlPr>
        </control>
      </mc:Choice>
      <mc:Fallback>
        <control shapeId="6241" r:id="rId41" name="TextBox16"/>
      </mc:Fallback>
    </mc:AlternateContent>
    <mc:AlternateContent xmlns:mc="http://schemas.openxmlformats.org/markup-compatibility/2006">
      <mc:Choice Requires="x14">
        <control shapeId="6242" r:id="rId43" name="TextBox17">
          <controlPr defaultSize="0" disabled="1" autoLine="0" altText="this box automatically displays the influences you've assigned to this barrier. " linkedCell="AL13" r:id="rId44">
            <anchor moveWithCells="1">
              <from>
                <xdr:col>6</xdr:col>
                <xdr:colOff>220980</xdr:colOff>
                <xdr:row>105</xdr:row>
                <xdr:rowOff>167640</xdr:rowOff>
              </from>
              <to>
                <xdr:col>7</xdr:col>
                <xdr:colOff>419100</xdr:colOff>
                <xdr:row>107</xdr:row>
                <xdr:rowOff>91440</xdr:rowOff>
              </to>
            </anchor>
          </controlPr>
        </control>
      </mc:Choice>
      <mc:Fallback>
        <control shapeId="6242" r:id="rId43" name="TextBox17"/>
      </mc:Fallback>
    </mc:AlternateContent>
    <mc:AlternateContent xmlns:mc="http://schemas.openxmlformats.org/markup-compatibility/2006">
      <mc:Choice Requires="x14">
        <control shapeId="6243" r:id="rId45" name="TextBox18">
          <controlPr defaultSize="0" disabled="1" autoLine="0" altText="this box automatically displays the influences you've assigned to this barrier. " linkedCell="AC13" r:id="rId46">
            <anchor moveWithCells="1">
              <from>
                <xdr:col>6</xdr:col>
                <xdr:colOff>388620</xdr:colOff>
                <xdr:row>102</xdr:row>
                <xdr:rowOff>45720</xdr:rowOff>
              </from>
              <to>
                <xdr:col>8</xdr:col>
                <xdr:colOff>114300</xdr:colOff>
                <xdr:row>103</xdr:row>
                <xdr:rowOff>144780</xdr:rowOff>
              </to>
            </anchor>
          </controlPr>
        </control>
      </mc:Choice>
      <mc:Fallback>
        <control shapeId="6243" r:id="rId45" name="TextBox18"/>
      </mc:Fallback>
    </mc:AlternateContent>
    <mc:AlternateContent xmlns:mc="http://schemas.openxmlformats.org/markup-compatibility/2006">
      <mc:Choice Requires="x14">
        <control shapeId="6244" r:id="rId47" name="TextBox19">
          <controlPr defaultSize="0" autoLine="0" altText="type your 3-5 word descriptive tag in this textbox" linkedCell="AU4" r:id="rId48">
            <anchor moveWithCells="1">
              <from>
                <xdr:col>6</xdr:col>
                <xdr:colOff>342900</xdr:colOff>
                <xdr:row>138</xdr:row>
                <xdr:rowOff>167640</xdr:rowOff>
              </from>
              <to>
                <xdr:col>10</xdr:col>
                <xdr:colOff>175260</xdr:colOff>
                <xdr:row>140</xdr:row>
                <xdr:rowOff>91440</xdr:rowOff>
              </to>
            </anchor>
          </controlPr>
        </control>
      </mc:Choice>
      <mc:Fallback>
        <control shapeId="6244" r:id="rId47" name="TextBox19"/>
      </mc:Fallback>
    </mc:AlternateContent>
    <mc:AlternateContent xmlns:mc="http://schemas.openxmlformats.org/markup-compatibility/2006">
      <mc:Choice Requires="x14">
        <control shapeId="6245" r:id="rId49" name="TextBox20">
          <controlPr defaultSize="0" autoLine="0" altText="type your 3-5 word descriptive tag in this textbox" linkedCell="AV4" r:id="rId50">
            <anchor moveWithCells="1">
              <from>
                <xdr:col>6</xdr:col>
                <xdr:colOff>388620</xdr:colOff>
                <xdr:row>142</xdr:row>
                <xdr:rowOff>83820</xdr:rowOff>
              </from>
              <to>
                <xdr:col>10</xdr:col>
                <xdr:colOff>297180</xdr:colOff>
                <xdr:row>143</xdr:row>
                <xdr:rowOff>190500</xdr:rowOff>
              </to>
            </anchor>
          </controlPr>
        </control>
      </mc:Choice>
      <mc:Fallback>
        <control shapeId="6245" r:id="rId49" name="TextBox20"/>
      </mc:Fallback>
    </mc:AlternateContent>
    <mc:AlternateContent xmlns:mc="http://schemas.openxmlformats.org/markup-compatibility/2006">
      <mc:Choice Requires="x14">
        <control shapeId="6246" r:id="rId51" name="TextBox21">
          <controlPr defaultSize="0" disabled="1" autoLine="0" altText="this box automatically displays the influences you've assigned to this barrier. " linkedCell="AL14" r:id="rId52">
            <anchor moveWithCells="1">
              <from>
                <xdr:col>6</xdr:col>
                <xdr:colOff>182880</xdr:colOff>
                <xdr:row>140</xdr:row>
                <xdr:rowOff>121920</xdr:rowOff>
              </from>
              <to>
                <xdr:col>7</xdr:col>
                <xdr:colOff>381000</xdr:colOff>
                <xdr:row>142</xdr:row>
                <xdr:rowOff>45720</xdr:rowOff>
              </to>
            </anchor>
          </controlPr>
        </control>
      </mc:Choice>
      <mc:Fallback>
        <control shapeId="6246" r:id="rId51" name="TextBox21"/>
      </mc:Fallback>
    </mc:AlternateContent>
    <mc:AlternateContent xmlns:mc="http://schemas.openxmlformats.org/markup-compatibility/2006">
      <mc:Choice Requires="x14">
        <control shapeId="6247" r:id="rId53" name="TextBox22">
          <controlPr defaultSize="0" disabled="1" autoLine="0" altText="this box automatically displays the influences you've assigned to this barrier. " linkedCell="AC14" r:id="rId54">
            <anchor moveWithCells="1">
              <from>
                <xdr:col>6</xdr:col>
                <xdr:colOff>350520</xdr:colOff>
                <xdr:row>136</xdr:row>
                <xdr:rowOff>152400</xdr:rowOff>
              </from>
              <to>
                <xdr:col>7</xdr:col>
                <xdr:colOff>525780</xdr:colOff>
                <xdr:row>138</xdr:row>
                <xdr:rowOff>76200</xdr:rowOff>
              </to>
            </anchor>
          </controlPr>
        </control>
      </mc:Choice>
      <mc:Fallback>
        <control shapeId="6247" r:id="rId53" name="TextBox22"/>
      </mc:Fallback>
    </mc:AlternateContent>
    <mc:AlternateContent xmlns:mc="http://schemas.openxmlformats.org/markup-compatibility/2006">
      <mc:Choice Requires="x14">
        <control shapeId="6248" r:id="rId55" name="TextBox23">
          <controlPr defaultSize="0" disabled="1" autoLine="0" altText="This box automatically displays the verb and object you've chosen for this domain of learning. " linkedCell="AC144" r:id="rId56">
            <anchor moveWithCells="1">
              <from>
                <xdr:col>6</xdr:col>
                <xdr:colOff>68580</xdr:colOff>
                <xdr:row>165</xdr:row>
                <xdr:rowOff>60960</xdr:rowOff>
              </from>
              <to>
                <xdr:col>10</xdr:col>
                <xdr:colOff>281940</xdr:colOff>
                <xdr:row>168</xdr:row>
                <xdr:rowOff>121920</xdr:rowOff>
              </to>
            </anchor>
          </controlPr>
        </control>
      </mc:Choice>
      <mc:Fallback>
        <control shapeId="6248" r:id="rId55" name="TextBox23"/>
      </mc:Fallback>
    </mc:AlternateContent>
    <mc:AlternateContent xmlns:mc="http://schemas.openxmlformats.org/markup-compatibility/2006">
      <mc:Choice Requires="x14">
        <control shapeId="6249" r:id="rId57" name="TextBox24">
          <controlPr defaultSize="0" disabled="1" autoLine="0" altText="This box automatically displays the verb and object you've chosen for this domain of learning. " linkedCell="AC145" r:id="rId58">
            <anchor moveWithCells="1">
              <from>
                <xdr:col>6</xdr:col>
                <xdr:colOff>228600</xdr:colOff>
                <xdr:row>185</xdr:row>
                <xdr:rowOff>137160</xdr:rowOff>
              </from>
              <to>
                <xdr:col>9</xdr:col>
                <xdr:colOff>510540</xdr:colOff>
                <xdr:row>189</xdr:row>
                <xdr:rowOff>0</xdr:rowOff>
              </to>
            </anchor>
          </controlPr>
        </control>
      </mc:Choice>
      <mc:Fallback>
        <control shapeId="6249" r:id="rId57" name="TextBox24"/>
      </mc:Fallback>
    </mc:AlternateContent>
    <mc:AlternateContent xmlns:mc="http://schemas.openxmlformats.org/markup-compatibility/2006">
      <mc:Choice Requires="x14">
        <control shapeId="6250" r:id="rId59" name="TextBox25">
          <controlPr defaultSize="0" disabled="1" autoLine="0" altText="This box automatically displays the verb and object you've chosen for this domain of learning. " linkedCell="AC146" r:id="rId60">
            <anchor moveWithCells="1">
              <from>
                <xdr:col>6</xdr:col>
                <xdr:colOff>304800</xdr:colOff>
                <xdr:row>206</xdr:row>
                <xdr:rowOff>106680</xdr:rowOff>
              </from>
              <to>
                <xdr:col>9</xdr:col>
                <xdr:colOff>510540</xdr:colOff>
                <xdr:row>209</xdr:row>
                <xdr:rowOff>167640</xdr:rowOff>
              </to>
            </anchor>
          </controlPr>
        </control>
      </mc:Choice>
      <mc:Fallback>
        <control shapeId="6250" r:id="rId59" name="TextBox25"/>
      </mc:Fallback>
    </mc:AlternateContent>
    <mc:AlternateContent xmlns:mc="http://schemas.openxmlformats.org/markup-compatibility/2006">
      <mc:Choice Requires="x14">
        <control shapeId="6256" r:id="rId61" name="ComboBox14">
          <controlPr defaultSize="0" autoLine="0" altText="select the barrier that you believe compromises this domain of your target ILO, using the pulldown menu" linkedCell="AD144" listFillRange="AA143:AA146" r:id="rId62">
            <anchor moveWithCells="1">
              <from>
                <xdr:col>9</xdr:col>
                <xdr:colOff>60960</xdr:colOff>
                <xdr:row>157</xdr:row>
                <xdr:rowOff>121920</xdr:rowOff>
              </from>
              <to>
                <xdr:col>11</xdr:col>
                <xdr:colOff>121920</xdr:colOff>
                <xdr:row>159</xdr:row>
                <xdr:rowOff>53340</xdr:rowOff>
              </to>
            </anchor>
          </controlPr>
        </control>
      </mc:Choice>
      <mc:Fallback>
        <control shapeId="6256" r:id="rId61" name="ComboBox14"/>
      </mc:Fallback>
    </mc:AlternateContent>
    <mc:AlternateContent xmlns:mc="http://schemas.openxmlformats.org/markup-compatibility/2006">
      <mc:Choice Requires="x14">
        <control shapeId="6259" r:id="rId63" name="ComboBox15">
          <controlPr defaultSize="0" autoLine="0" altText="select the barrier that you believe compromises this domain of your target ILO, using the pulldown menu" linkedCell="AD146" listFillRange="AA143:AA146" r:id="rId64">
            <anchor moveWithCells="1">
              <from>
                <xdr:col>9</xdr:col>
                <xdr:colOff>30480</xdr:colOff>
                <xdr:row>198</xdr:row>
                <xdr:rowOff>152400</xdr:rowOff>
              </from>
              <to>
                <xdr:col>11</xdr:col>
                <xdr:colOff>99060</xdr:colOff>
                <xdr:row>200</xdr:row>
                <xdr:rowOff>83820</xdr:rowOff>
              </to>
            </anchor>
          </controlPr>
        </control>
      </mc:Choice>
      <mc:Fallback>
        <control shapeId="6259" r:id="rId63" name="ComboBox15"/>
      </mc:Fallback>
    </mc:AlternateContent>
    <mc:AlternateContent xmlns:mc="http://schemas.openxmlformats.org/markup-compatibility/2006">
      <mc:Choice Requires="x14">
        <control shapeId="6260" r:id="rId65" name="ComboBox16">
          <controlPr defaultSize="0" autoLine="0" altText="select the barrier that you believe compromises this domain of your target ILO, using the pulldown menu" linkedCell="AD145" listFillRange="AA143:AA146" r:id="rId66">
            <anchor moveWithCells="1">
              <from>
                <xdr:col>9</xdr:col>
                <xdr:colOff>0</xdr:colOff>
                <xdr:row>178</xdr:row>
                <xdr:rowOff>83820</xdr:rowOff>
              </from>
              <to>
                <xdr:col>11</xdr:col>
                <xdr:colOff>68580</xdr:colOff>
                <xdr:row>180</xdr:row>
                <xdr:rowOff>15240</xdr:rowOff>
              </to>
            </anchor>
          </controlPr>
        </control>
      </mc:Choice>
      <mc:Fallback>
        <control shapeId="6260" r:id="rId65" name="ComboBox16"/>
      </mc:Fallback>
    </mc:AlternateContent>
    <mc:AlternateContent xmlns:mc="http://schemas.openxmlformats.org/markup-compatibility/2006">
      <mc:Choice Requires="x14">
        <control shapeId="6261" r:id="rId67" name="TextBox29">
          <controlPr defaultSize="0" disabled="1" autoLine="0" altText="This box automatically displays the influences you've identified in the barrier you selected for this domain. " linkedCell="AE144" r:id="rId68">
            <anchor moveWithCells="1">
              <from>
                <xdr:col>6</xdr:col>
                <xdr:colOff>312420</xdr:colOff>
                <xdr:row>159</xdr:row>
                <xdr:rowOff>106680</xdr:rowOff>
              </from>
              <to>
                <xdr:col>9</xdr:col>
                <xdr:colOff>594360</xdr:colOff>
                <xdr:row>163</xdr:row>
                <xdr:rowOff>60960</xdr:rowOff>
              </to>
            </anchor>
          </controlPr>
        </control>
      </mc:Choice>
      <mc:Fallback>
        <control shapeId="6261" r:id="rId67" name="TextBox29"/>
      </mc:Fallback>
    </mc:AlternateContent>
    <mc:AlternateContent xmlns:mc="http://schemas.openxmlformats.org/markup-compatibility/2006">
      <mc:Choice Requires="x14">
        <control shapeId="6262" r:id="rId69" name="TextBox30">
          <controlPr defaultSize="0" disabled="1" autoLine="0" altText="This box automatically displays the influences you've identified in the barrier you selected for this domain. " linkedCell="AE145" r:id="rId70">
            <anchor moveWithCells="1">
              <from>
                <xdr:col>6</xdr:col>
                <xdr:colOff>251460</xdr:colOff>
                <xdr:row>180</xdr:row>
                <xdr:rowOff>121920</xdr:rowOff>
              </from>
              <to>
                <xdr:col>9</xdr:col>
                <xdr:colOff>533400</xdr:colOff>
                <xdr:row>184</xdr:row>
                <xdr:rowOff>0</xdr:rowOff>
              </to>
            </anchor>
          </controlPr>
        </control>
      </mc:Choice>
      <mc:Fallback>
        <control shapeId="6262" r:id="rId69" name="TextBox30"/>
      </mc:Fallback>
    </mc:AlternateContent>
    <mc:AlternateContent xmlns:mc="http://schemas.openxmlformats.org/markup-compatibility/2006">
      <mc:Choice Requires="x14">
        <control shapeId="6263" r:id="rId71" name="TextBox31">
          <controlPr defaultSize="0" disabled="1" autoLine="0" autoPict="0" altText="This box automatically displays the influences you've identified in the barrier you selected for this domain. " linkedCell="AE146" r:id="rId72">
            <anchor moveWithCells="1">
              <from>
                <xdr:col>6</xdr:col>
                <xdr:colOff>274320</xdr:colOff>
                <xdr:row>200</xdr:row>
                <xdr:rowOff>129540</xdr:rowOff>
              </from>
              <to>
                <xdr:col>9</xdr:col>
                <xdr:colOff>556260</xdr:colOff>
                <xdr:row>204</xdr:row>
                <xdr:rowOff>152400</xdr:rowOff>
              </to>
            </anchor>
          </controlPr>
        </control>
      </mc:Choice>
      <mc:Fallback>
        <control shapeId="6263" r:id="rId71" name="TextBox31"/>
      </mc:Fallback>
    </mc:AlternateContent>
    <mc:AlternateContent xmlns:mc="http://schemas.openxmlformats.org/markup-compatibility/2006">
      <mc:Choice Requires="x14">
        <control shapeId="6264" r:id="rId73" name="TextBox32">
          <controlPr defaultSize="0" autoLine="0" altText="type a brief reason to explain why you've assigned this barrier to this domain. " linkedCell="AB161" r:id="rId74">
            <anchor moveWithCells="1">
              <from>
                <xdr:col>3</xdr:col>
                <xdr:colOff>586740</xdr:colOff>
                <xdr:row>170</xdr:row>
                <xdr:rowOff>7620</xdr:rowOff>
              </from>
              <to>
                <xdr:col>11</xdr:col>
                <xdr:colOff>556260</xdr:colOff>
                <xdr:row>172</xdr:row>
                <xdr:rowOff>45720</xdr:rowOff>
              </to>
            </anchor>
          </controlPr>
        </control>
      </mc:Choice>
      <mc:Fallback>
        <control shapeId="6264" r:id="rId73" name="TextBox32"/>
      </mc:Fallback>
    </mc:AlternateContent>
    <mc:AlternateContent xmlns:mc="http://schemas.openxmlformats.org/markup-compatibility/2006">
      <mc:Choice Requires="x14">
        <control shapeId="6265" r:id="rId75" name="TextBox33">
          <controlPr defaultSize="0" autoLine="0" altText="type a brief reason to explain why you've assigned this barrier to this domain. " linkedCell="AB162" r:id="rId76">
            <anchor moveWithCells="1">
              <from>
                <xdr:col>3</xdr:col>
                <xdr:colOff>563880</xdr:colOff>
                <xdr:row>190</xdr:row>
                <xdr:rowOff>144780</xdr:rowOff>
              </from>
              <to>
                <xdr:col>11</xdr:col>
                <xdr:colOff>533400</xdr:colOff>
                <xdr:row>193</xdr:row>
                <xdr:rowOff>0</xdr:rowOff>
              </to>
            </anchor>
          </controlPr>
        </control>
      </mc:Choice>
      <mc:Fallback>
        <control shapeId="6265" r:id="rId75" name="TextBox33"/>
      </mc:Fallback>
    </mc:AlternateContent>
    <mc:AlternateContent xmlns:mc="http://schemas.openxmlformats.org/markup-compatibility/2006">
      <mc:Choice Requires="x14">
        <control shapeId="6266" r:id="rId77" name="TextBox34">
          <controlPr defaultSize="0" autoLine="0" altText="type a brief reason to explain why you've assigned this barrier to this domain. " linkedCell="AB163" r:id="rId78">
            <anchor moveWithCells="1">
              <from>
                <xdr:col>4</xdr:col>
                <xdr:colOff>106680</xdr:colOff>
                <xdr:row>211</xdr:row>
                <xdr:rowOff>91440</xdr:rowOff>
              </from>
              <to>
                <xdr:col>12</xdr:col>
                <xdr:colOff>76200</xdr:colOff>
                <xdr:row>213</xdr:row>
                <xdr:rowOff>121920</xdr:rowOff>
              </to>
            </anchor>
          </controlPr>
        </control>
      </mc:Choice>
      <mc:Fallback>
        <control shapeId="6266" r:id="rId77" name="TextBox34"/>
      </mc:Fallback>
    </mc:AlternateContent>
    <mc:AlternateContent xmlns:mc="http://schemas.openxmlformats.org/markup-compatibility/2006">
      <mc:Choice Requires="x14">
        <control shapeId="6267" r:id="rId79" name="TextBox26">
          <controlPr defaultSize="0" disabled="1" autoLine="0" altText="This box automatically displays the challenges you entered in the Step 2" linkedCell="AW2" r:id="rId80">
            <anchor moveWithCells="1">
              <from>
                <xdr:col>3</xdr:col>
                <xdr:colOff>373380</xdr:colOff>
                <xdr:row>13</xdr:row>
                <xdr:rowOff>99060</xdr:rowOff>
              </from>
              <to>
                <xdr:col>9</xdr:col>
                <xdr:colOff>175260</xdr:colOff>
                <xdr:row>16</xdr:row>
                <xdr:rowOff>137160</xdr:rowOff>
              </to>
            </anchor>
          </controlPr>
        </control>
      </mc:Choice>
      <mc:Fallback>
        <control shapeId="6267" r:id="rId79" name="TextBox26"/>
      </mc:Fallback>
    </mc:AlternateContent>
    <mc:AlternateContent xmlns:mc="http://schemas.openxmlformats.org/markup-compatibility/2006">
      <mc:Choice Requires="x14">
        <control shapeId="6268" r:id="rId81" name="TextBox27">
          <controlPr defaultSize="0" disabled="1" autoLine="0" altText="This box automatically displays the challenges you entered in the Step 2" linkedCell="AW3" r:id="rId82">
            <anchor moveWithCells="1">
              <from>
                <xdr:col>3</xdr:col>
                <xdr:colOff>373380</xdr:colOff>
                <xdr:row>18</xdr:row>
                <xdr:rowOff>160020</xdr:rowOff>
              </from>
              <to>
                <xdr:col>9</xdr:col>
                <xdr:colOff>190500</xdr:colOff>
                <xdr:row>21</xdr:row>
                <xdr:rowOff>30480</xdr:rowOff>
              </to>
            </anchor>
          </controlPr>
        </control>
      </mc:Choice>
      <mc:Fallback>
        <control shapeId="6268" r:id="rId81" name="TextBox27"/>
      </mc:Fallback>
    </mc:AlternateContent>
    <mc:AlternateContent xmlns:mc="http://schemas.openxmlformats.org/markup-compatibility/2006">
      <mc:Choice Requires="x14">
        <control shapeId="6269" r:id="rId83" name="TextBox28">
          <controlPr defaultSize="0" disabled="1" autoLine="0" altText="This box automatically displays the challenges you entered in the Step 2" linkedCell="AW4" r:id="rId84">
            <anchor moveWithCells="1">
              <from>
                <xdr:col>3</xdr:col>
                <xdr:colOff>373380</xdr:colOff>
                <xdr:row>23</xdr:row>
                <xdr:rowOff>121920</xdr:rowOff>
              </from>
              <to>
                <xdr:col>9</xdr:col>
                <xdr:colOff>190500</xdr:colOff>
                <xdr:row>26</xdr:row>
                <xdr:rowOff>160020</xdr:rowOff>
              </to>
            </anchor>
          </controlPr>
        </control>
      </mc:Choice>
      <mc:Fallback>
        <control shapeId="6269" r:id="rId83" name="TextBox28"/>
      </mc:Fallback>
    </mc:AlternateContent>
    <mc:AlternateContent xmlns:mc="http://schemas.openxmlformats.org/markup-compatibility/2006">
      <mc:Choice Requires="x14">
        <control shapeId="6272" r:id="rId85" name="ListBox5">
          <controlPr defaultSize="0" autoLine="0" altText="Please select the Barrier-type you feel most accurately describes the challenge in the corresponding box. " linkedCell="AY4" listFillRange="AB4:AB6" r:id="rId86">
            <anchor moveWithCells="1">
              <from>
                <xdr:col>9</xdr:col>
                <xdr:colOff>167640</xdr:colOff>
                <xdr:row>23</xdr:row>
                <xdr:rowOff>121920</xdr:rowOff>
              </from>
              <to>
                <xdr:col>11</xdr:col>
                <xdr:colOff>220980</xdr:colOff>
                <xdr:row>26</xdr:row>
                <xdr:rowOff>144780</xdr:rowOff>
              </to>
            </anchor>
          </controlPr>
        </control>
      </mc:Choice>
      <mc:Fallback>
        <control shapeId="6272" r:id="rId85" name="ListBox5"/>
      </mc:Fallback>
    </mc:AlternateContent>
    <mc:AlternateContent xmlns:mc="http://schemas.openxmlformats.org/markup-compatibility/2006">
      <mc:Choice Requires="x14">
        <control shapeId="6273" r:id="rId87" name="ListBox6">
          <controlPr defaultSize="0" autoLine="0" altText="Please select the Barrier-type you feel most accurately describes the challenge in the corresponding box. " linkedCell="AY2" listFillRange="AB4:AB6" r:id="rId88">
            <anchor moveWithCells="1">
              <from>
                <xdr:col>9</xdr:col>
                <xdr:colOff>167640</xdr:colOff>
                <xdr:row>13</xdr:row>
                <xdr:rowOff>91440</xdr:rowOff>
              </from>
              <to>
                <xdr:col>11</xdr:col>
                <xdr:colOff>220980</xdr:colOff>
                <xdr:row>16</xdr:row>
                <xdr:rowOff>129540</xdr:rowOff>
              </to>
            </anchor>
          </controlPr>
        </control>
      </mc:Choice>
      <mc:Fallback>
        <control shapeId="6273" r:id="rId87" name="ListBox6"/>
      </mc:Fallback>
    </mc:AlternateContent>
    <mc:AlternateContent xmlns:mc="http://schemas.openxmlformats.org/markup-compatibility/2006">
      <mc:Choice Requires="x14">
        <control shapeId="6274" r:id="rId89" name="ListBox7">
          <controlPr defaultSize="0" autoLine="0" altText="Please select the Barrier-type you feel most accurately describes the challenge in the corresponding box. " linkedCell="AY3" listFillRange="AB4:AB6" r:id="rId90">
            <anchor moveWithCells="1">
              <from>
                <xdr:col>9</xdr:col>
                <xdr:colOff>167640</xdr:colOff>
                <xdr:row>18</xdr:row>
                <xdr:rowOff>160020</xdr:rowOff>
              </from>
              <to>
                <xdr:col>11</xdr:col>
                <xdr:colOff>220980</xdr:colOff>
                <xdr:row>20</xdr:row>
                <xdr:rowOff>175260</xdr:rowOff>
              </to>
            </anchor>
          </controlPr>
        </control>
      </mc:Choice>
      <mc:Fallback>
        <control shapeId="6274" r:id="rId89" name="ListBox7"/>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AA3E-21C4-45BA-BF1D-C3D5187562A5}">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DC1E-ECE3-4197-82F9-036B92F18D28}">
  <sheetPr codeName="Sheet7"/>
  <dimension ref="C1:AE9"/>
  <sheetViews>
    <sheetView showGridLines="0" showRowColHeaders="0" zoomScale="115" zoomScaleNormal="115" workbookViewId="0">
      <selection activeCell="P1" sqref="P1:AI1048576"/>
    </sheetView>
  </sheetViews>
  <sheetFormatPr defaultRowHeight="14.4" x14ac:dyDescent="0.3"/>
  <cols>
    <col min="1" max="2" width="8.88671875" style="90"/>
    <col min="3" max="3" width="12.21875" style="90" customWidth="1"/>
    <col min="4" max="15" width="8.88671875" style="90"/>
    <col min="16" max="16" width="0" style="90" hidden="1" customWidth="1"/>
    <col min="17" max="28" width="8.88671875" style="90" hidden="1" customWidth="1"/>
    <col min="29" max="29" width="19.77734375" style="90" hidden="1" customWidth="1"/>
    <col min="30" max="31" width="8.88671875" style="90" hidden="1" customWidth="1"/>
    <col min="32" max="35" width="0" style="90" hidden="1" customWidth="1"/>
    <col min="36" max="16384" width="8.88671875" style="90"/>
  </cols>
  <sheetData>
    <row r="1" spans="3:30" ht="31.8" customHeight="1" x14ac:dyDescent="0.3"/>
    <row r="3" spans="3:30" ht="17.399999999999999" customHeight="1" x14ac:dyDescent="0.3">
      <c r="Q3" s="90" t="s">
        <v>514</v>
      </c>
      <c r="S3" s="90" t="str" cm="1">
        <f t="array" ref="S3:Y6">'4. ID''ing Barriers to Engagment'!AA143:AG146</f>
        <v>???</v>
      </c>
      <c r="T3" s="93" t="str">
        <v>???</v>
      </c>
      <c r="U3" s="90" t="str">
        <v>???</v>
      </c>
      <c r="V3" s="90" t="str">
        <v>???</v>
      </c>
      <c r="W3" s="90" t="str">
        <v>???</v>
      </c>
      <c r="X3" s="90" t="str">
        <v>???</v>
      </c>
      <c r="Y3" s="90" t="str">
        <v>??</v>
      </c>
    </row>
    <row r="4" spans="3:30" ht="49.2" customHeight="1" x14ac:dyDescent="0.3">
      <c r="Q4" s="90" t="b">
        <v>0</v>
      </c>
      <c r="S4" s="90" t="str">
        <v xml:space="preserve">Logistic Barrier </v>
      </c>
      <c r="T4" s="93" t="str">
        <v>Policies(ex: low energy)
Motivation(ex: already planned next year's project)</v>
      </c>
      <c r="U4" s="90" t="str">
        <v>Deconstruct
(different emotions and parts of the nervous system)</v>
      </c>
      <c r="V4" s="90" t="str">
        <v>Acacemic Barrier</v>
      </c>
      <c r="W4" s="90" t="str">
        <v>Background(Low Biology Highers)
Skills(No Anatomy training)</v>
      </c>
      <c r="X4" s="90" t="str">
        <v>Deconstruct</v>
      </c>
      <c r="Y4" s="124" t="str">
        <v>Analyse</v>
      </c>
      <c r="Z4" s="90" t="str">
        <f>Sheet7!U184</f>
        <v>different emotions and parts of the nervous system</v>
      </c>
      <c r="AA4" s="90" t="str">
        <f xml:space="preserve"> "Try searching for an activity using these terms '" &amp; Y4 &amp; "' or '" &amp; X4 &amp; "'.
Or try searching under similar terms under the " &amp;X4 &amp;  " category.
"</f>
        <v xml:space="preserve">Try searching for an activity using these terms 'Analyse' or 'Deconstruct'.
Or try searching under similar terms under the Deconstruct category.
</v>
      </c>
      <c r="AB4" s="90" t="str">
        <f>AA4 &amp; AA7</f>
        <v xml:space="preserve">Try searching for an activity using these terms 'Analyse' or 'Deconstruct'.
Or try searching under similar terms under the Deconstruct category.
When you read about each assessment method, ask yourself...
...Can this be a stand-in, proxy, or surrogate for  real-world situations where students have to Analyse or Deconstruct with my assessed material?
...How can I tailor it to do so?
MOST IMPORTANT:
When reviewing your search results, look for a method that would make 'Policies' factors such as 'ex: low energy' less of a problem?  What might negate issues with 'Motivation' factors such as 'ex: already planned next year's project'? </v>
      </c>
      <c r="AC4" s="93" t="str" cm="1">
        <f t="array" ref="AC4">_xlfn.IFS(Q4=TRUE, AB4, Q5=TRUE, AB5,Q6=TRUE,AB6)</f>
        <v>Try searching for an activity using these terms 'Precision' or 'Complete'.
Or try searching under similar terms under the Complete category.
When you read about each assessment method, ask yourself...
...'Can this be a stand-in, proxy, or surrogate for real-world situations where students would have to Precision or Complete with my assessed material?
...How could I tailor it to do so?
MOST IMPORTANT:
When reviewing your search results, look for a method that would make 'Assessment' factors such as 'ex: unclear professional relevance' less of a problem?  What might negate issues with 'Identity' factors such as ex: unclear personal relevance' ?</v>
      </c>
      <c r="AD4" s="90" t="str" cm="1">
        <f t="array" ref="AD4">_xlfn.IFS(Q4=TRUE, AB4, Q5=TRUE, AB5,Q6=TRUE,AB6)</f>
        <v>Try searching for an activity using these terms 'Precision' or 'Complete'.
Or try searching under similar terms under the Complete category.
When you read about each assessment method, ask yourself...
...'Can this be a stand-in, proxy, or surrogate for real-world situations where students would have to Precision or Complete with my assessed material?
...How could I tailor it to do so?
MOST IMPORTANT:
When reviewing your search results, look for a method that would make 'Assessment' factors such as 'ex: unclear professional relevance' less of a problem?  What might negate issues with 'Identity' factors such as ex: unclear personal relevance' ?</v>
      </c>
    </row>
    <row r="5" spans="3:30" ht="12" customHeight="1" x14ac:dyDescent="0.3">
      <c r="Q5" s="90" t="b">
        <v>0</v>
      </c>
      <c r="S5" s="90" t="str">
        <v>Acacemic Barrier</v>
      </c>
      <c r="T5" s="93" t="str">
        <v>Background(Low Biology Highers)
Skills(No Anatomy training)</v>
      </c>
      <c r="U5" s="90" t="str">
        <v>Complete
(a data collection method)</v>
      </c>
      <c r="V5" s="90" t="str">
        <v>Relational Barrier</v>
      </c>
      <c r="W5" s="90" t="str">
        <v>Assessment(ex: unclear professional relevance)
Identity(ex: unclear personal relevance)</v>
      </c>
      <c r="X5" s="90" t="str">
        <v>Complete</v>
      </c>
      <c r="Y5" s="124" t="str">
        <v>Organization</v>
      </c>
      <c r="Z5" s="90" t="str">
        <f>Sheet7!U185</f>
        <v>a data collection method</v>
      </c>
      <c r="AA5" s="90" t="str">
        <f t="shared" ref="AA5:AA6" si="0" xml:space="preserve"> "Try searching for an activity using these terms '" &amp; Y5 &amp; "' or '" &amp; X5 &amp; "'.
Or try searching under similar terms under the " &amp;X5 &amp;  " category.
"</f>
        <v xml:space="preserve">Try searching for an activity using these terms 'Organization' or 'Complete'.
Or try searching under similar terms under the Complete category.
</v>
      </c>
      <c r="AB5" s="90" t="str">
        <f>AA5 &amp; AA8</f>
        <v>Try searching for an activity using these terms 'Organization' or 'Complete'.
Or try searching under similar terms under the Complete category.
When you read about each assessment method, ask yourself...
...'Can this be a stand-in, proxy, or surrogate' for  real-world situations where students would have to Organization or Complete with my assessed material?
...How could I tailor it to do so?
MOST IMPORTANT:
When reviewing your search results, look for a method that would make 'Background' factors such as 'Low Biology Highers' less of a problem? What might negate issues with 'Skills' factors such as  No Anatomy training' ?</v>
      </c>
    </row>
    <row r="6" spans="3:30" ht="18.600000000000001" customHeight="1" thickBot="1" x14ac:dyDescent="0.35">
      <c r="Q6" s="90" t="b">
        <v>1</v>
      </c>
      <c r="S6" s="90" t="str">
        <v>Relational Barrier</v>
      </c>
      <c r="T6" s="90" t="str">
        <v>Assessment(ex: unclear professional relevance)
Identity(ex: unclear personal relevance)</v>
      </c>
      <c r="U6" s="90" t="str">
        <v>Complete
(an experimental design)</v>
      </c>
      <c r="V6" s="90" t="str">
        <v xml:space="preserve">Logistic Barrier </v>
      </c>
      <c r="W6" s="90" t="str">
        <v>Policies(ex: low energy)
Motivation(ex: already planned next year's project)</v>
      </c>
      <c r="X6" s="90" t="str">
        <v>Complete</v>
      </c>
      <c r="Y6" s="124" t="str">
        <v>Precision</v>
      </c>
      <c r="Z6" s="90" t="str">
        <f>Sheet7!U186</f>
        <v>an experimental design</v>
      </c>
      <c r="AA6" s="90" t="str">
        <f t="shared" si="0"/>
        <v xml:space="preserve">Try searching for an activity using these terms 'Precision' or 'Complete'.
Or try searching under similar terms under the Complete category.
</v>
      </c>
      <c r="AB6" s="90" t="str">
        <f>AA6 &amp; AA9</f>
        <v>Try searching for an activity using these terms 'Precision' or 'Complete'.
Or try searching under similar terms under the Complete category.
When you read about each assessment method, ask yourself...
...'Can this be a stand-in, proxy, or surrogate for real-world situations where students would have to Precision or Complete with my assessed material?
...How could I tailor it to do so?
MOST IMPORTANT:
When reviewing your search results, look for a method that would make 'Assessment' factors such as 'ex: unclear professional relevance' less of a problem?  What might negate issues with 'Identity' factors such as ex: unclear personal relevance' ?</v>
      </c>
    </row>
    <row r="7" spans="3:30" ht="16.2" customHeight="1" x14ac:dyDescent="0.3">
      <c r="C7" s="94"/>
      <c r="AA7" s="121" t="str">
        <f>"When you read about each assessment method, ask yourself...
...Can this be a stand-in, proxy, or surrogate for  real-world situations where students have to " &amp; Y4&amp; " or "&amp; X4 &amp;" with my assessed material?
...How can I tailor it to do so?
MOST IMPORTANT:
When reviewing your search results, look for a method that would make '" &amp; '4. ID''ing Barriers to Engagment'!$AC$12 &amp; "' factors such as '" &amp; '4. ID''ing Barriers to Engagment'!$AU$2 &amp; "' less of a problem?  What might negate issues with '" &amp; '4. ID''ing Barriers to Engagment'!AL12 &amp;  "' factors such as '" &amp; '4. ID''ing Barriers to Engagment'!$AV$2 &amp;  "'? "</f>
        <v xml:space="preserve">When you read about each assessment method, ask yourself...
...Can this be a stand-in, proxy, or surrogate for  real-world situations where students have to Analyse or Deconstruct with my assessed material?
...How can I tailor it to do so?
MOST IMPORTANT:
When reviewing your search results, look for a method that would make 'Policies' factors such as 'ex: low energy' less of a problem?  What might negate issues with 'Motivation' factors such as 'ex: already planned next year's project'? </v>
      </c>
    </row>
    <row r="8" spans="3:30" ht="17.399999999999999" customHeight="1" x14ac:dyDescent="0.3">
      <c r="AA8" s="122" t="str">
        <f>"When you read about each assessment method, ask yourself...
...'Can this be a stand-in, proxy, or surrogate' for  real-world situations where students would have to " &amp; Y5&amp; " or "&amp; X5 &amp;" with my assessed material?
...How could I tailor it to do so?
MOST IMPORTANT:
When reviewing your search results, look for a method that would make '" &amp; '4. ID''ing Barriers to Engagment'!$AC$13 &amp; "' factors such as '" &amp; '4. ID''ing Barriers to Engagment'!$AU$3 &amp; "' less of a problem? What might negate issues with '" &amp; '4. ID''ing Barriers to Engagment'!AL13 &amp;  "' factors such as  " &amp; '4. ID''ing Barriers to Engagment'!$AV$3 &amp;  "' ?"</f>
        <v>When you read about each assessment method, ask yourself...
...'Can this be a stand-in, proxy, or surrogate' for  real-world situations where students would have to Organization or Complete with my assessed material?
...How could I tailor it to do so?
MOST IMPORTANT:
When reviewing your search results, look for a method that would make 'Background' factors such as 'Low Biology Highers' less of a problem? What might negate issues with 'Skills' factors such as  No Anatomy training' ?</v>
      </c>
    </row>
    <row r="9" spans="3:30" ht="12.6" customHeight="1" thickBot="1" x14ac:dyDescent="0.35">
      <c r="AA9" s="123" t="str">
        <f>"When you read about each assessment method, ask yourself...
...'Can this be a stand-in, proxy, or surrogate for real-world situations where students would have to " &amp; Y6&amp; " or "&amp; X6 &amp;" with my assessed material?
...How could I tailor it to do so?
MOST IMPORTANT:
When reviewing your search results, look for a method that would make '" &amp; '4. ID''ing Barriers to Engagment'!$AC$14 &amp; "' factors such as '" &amp; '4. ID''ing Barriers to Engagment'!$AU$4 &amp; "' less of a problem?  What might negate issues with '" &amp; '4. ID''ing Barriers to Engagment'!AL14 &amp;  "' factors such as " &amp; '4. ID''ing Barriers to Engagment'!$AV$4 &amp;  "' ?"</f>
        <v>When you read about each assessment method, ask yourself...
...'Can this be a stand-in, proxy, or surrogate for real-world situations where students would have to Precision or Complete with my assessed material?
...How could I tailor it to do so?
MOST IMPORTANT:
When reviewing your search results, look for a method that would make 'Assessment' factors such as 'ex: unclear professional relevance' less of a problem?  What might negate issues with 'Identity' factors such as ex: unclear personal relevance' ?</v>
      </c>
    </row>
  </sheetData>
  <customSheetViews>
    <customSheetView guid="{3079D2C0-EF2E-48E1-BAA9-7B24B5ED0808}" scale="70" showPageBreaks="1" hiddenColumns="1" topLeftCell="A26">
      <selection activeCell="AG28" sqref="AG28"/>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controls>
    <mc:AlternateContent xmlns:mc="http://schemas.openxmlformats.org/markup-compatibility/2006">
      <mc:Choice Requires="x14">
        <control shapeId="18433" r:id="rId5" name="ComboBox1">
          <controlPr defaultSize="0" autoLine="0" altText="select an assessment activity to see its description and strength, using this pulldown menu" linkedCell="Sheet7!Q140" listFillRange="Sheet8!M2:M74" r:id="rId6">
            <anchor moveWithCells="1" sizeWithCells="1">
              <from>
                <xdr:col>9</xdr:col>
                <xdr:colOff>381000</xdr:colOff>
                <xdr:row>45</xdr:row>
                <xdr:rowOff>7620</xdr:rowOff>
              </from>
              <to>
                <xdr:col>12</xdr:col>
                <xdr:colOff>541020</xdr:colOff>
                <xdr:row>46</xdr:row>
                <xdr:rowOff>99060</xdr:rowOff>
              </to>
            </anchor>
          </controlPr>
        </control>
      </mc:Choice>
      <mc:Fallback>
        <control shapeId="18433" r:id="rId5" name="ComboBox1"/>
      </mc:Fallback>
    </mc:AlternateContent>
    <mc:AlternateContent xmlns:mc="http://schemas.openxmlformats.org/markup-compatibility/2006">
      <mc:Choice Requires="x14">
        <control shapeId="18434" r:id="rId7" name="TextBox1">
          <controlPr locked="0" defaultSize="0" disabled="1" autoLine="0" altText="test" linkedCell="Sheet8!I2" r:id="rId8">
            <anchor moveWithCells="1">
              <from>
                <xdr:col>7</xdr:col>
                <xdr:colOff>563880</xdr:colOff>
                <xdr:row>53</xdr:row>
                <xdr:rowOff>152400</xdr:rowOff>
              </from>
              <to>
                <xdr:col>12</xdr:col>
                <xdr:colOff>525780</xdr:colOff>
                <xdr:row>59</xdr:row>
                <xdr:rowOff>99060</xdr:rowOff>
              </to>
            </anchor>
          </controlPr>
        </control>
      </mc:Choice>
      <mc:Fallback>
        <control shapeId="18434" r:id="rId7" name="TextBox1"/>
      </mc:Fallback>
    </mc:AlternateContent>
    <mc:AlternateContent xmlns:mc="http://schemas.openxmlformats.org/markup-compatibility/2006">
      <mc:Choice Requires="x14">
        <control shapeId="18435" r:id="rId9" name="TextBox2">
          <controlPr locked="0" defaultSize="0" disabled="1" autoLine="0" autoPict="0" altText="test" linkedCell="Sheet8!J2" r:id="rId10">
            <anchor moveWithCells="1">
              <from>
                <xdr:col>7</xdr:col>
                <xdr:colOff>228600</xdr:colOff>
                <xdr:row>47</xdr:row>
                <xdr:rowOff>99060</xdr:rowOff>
              </from>
              <to>
                <xdr:col>12</xdr:col>
                <xdr:colOff>541020</xdr:colOff>
                <xdr:row>52</xdr:row>
                <xdr:rowOff>160020</xdr:rowOff>
              </to>
            </anchor>
          </controlPr>
        </control>
      </mc:Choice>
      <mc:Fallback>
        <control shapeId="18435" r:id="rId9" name="TextBox2"/>
      </mc:Fallback>
    </mc:AlternateContent>
    <mc:AlternateContent xmlns:mc="http://schemas.openxmlformats.org/markup-compatibility/2006">
      <mc:Choice Requires="x14">
        <control shapeId="18437" r:id="rId11" name="TextBox3">
          <controlPr defaultSize="0" autoLine="0" altText="Type your search term in this box" linkedCell="Sheet7!W204" r:id="rId12">
            <anchor moveWithCells="1">
              <from>
                <xdr:col>6</xdr:col>
                <xdr:colOff>350520</xdr:colOff>
                <xdr:row>45</xdr:row>
                <xdr:rowOff>15240</xdr:rowOff>
              </from>
              <to>
                <xdr:col>9</xdr:col>
                <xdr:colOff>68580</xdr:colOff>
                <xdr:row>46</xdr:row>
                <xdr:rowOff>91440</xdr:rowOff>
              </to>
            </anchor>
          </controlPr>
        </control>
      </mc:Choice>
      <mc:Fallback>
        <control shapeId="18437" r:id="rId11" name="TextBox3"/>
      </mc:Fallback>
    </mc:AlternateContent>
    <mc:AlternateContent xmlns:mc="http://schemas.openxmlformats.org/markup-compatibility/2006">
      <mc:Choice Requires="x14">
        <control shapeId="18438" r:id="rId13" name="TextBox4">
          <controlPr defaultSize="0" autoLine="0" altText="Type your final notes in this box" r:id="rId14">
            <anchor moveWithCells="1">
              <from>
                <xdr:col>6</xdr:col>
                <xdr:colOff>220980</xdr:colOff>
                <xdr:row>60</xdr:row>
                <xdr:rowOff>76200</xdr:rowOff>
              </from>
              <to>
                <xdr:col>12</xdr:col>
                <xdr:colOff>327660</xdr:colOff>
                <xdr:row>69</xdr:row>
                <xdr:rowOff>60960</xdr:rowOff>
              </to>
            </anchor>
          </controlPr>
        </control>
      </mc:Choice>
      <mc:Fallback>
        <control shapeId="18438" r:id="rId13" name="TextBox4"/>
      </mc:Fallback>
    </mc:AlternateContent>
    <mc:AlternateContent xmlns:mc="http://schemas.openxmlformats.org/markup-compatibility/2006">
      <mc:Choice Requires="x14">
        <control shapeId="18449" r:id="rId15" name="OptionButton1">
          <controlPr defaultSize="0" autoLine="0" altText="select this button to see this barrier, the domain of learning it impacts, and the influences that may be causing this barrier. " linkedCell="Q4" r:id="rId16">
            <anchor moveWithCells="1">
              <from>
                <xdr:col>4</xdr:col>
                <xdr:colOff>289560</xdr:colOff>
                <xdr:row>19</xdr:row>
                <xdr:rowOff>60960</xdr:rowOff>
              </from>
              <to>
                <xdr:col>7</xdr:col>
                <xdr:colOff>365760</xdr:colOff>
                <xdr:row>22</xdr:row>
                <xdr:rowOff>45720</xdr:rowOff>
              </to>
            </anchor>
          </controlPr>
        </control>
      </mc:Choice>
      <mc:Fallback>
        <control shapeId="18449" r:id="rId15" name="OptionButton1"/>
      </mc:Fallback>
    </mc:AlternateContent>
    <mc:AlternateContent xmlns:mc="http://schemas.openxmlformats.org/markup-compatibility/2006">
      <mc:Choice Requires="x14">
        <control shapeId="18450" r:id="rId17" name="OptionButton2">
          <controlPr defaultSize="0" autoLine="0" altText="select this button to see this barrier, the domain of learning it impacts, and the influences that may be causing this barrier. " linkedCell="Q5" r:id="rId18">
            <anchor moveWithCells="1">
              <from>
                <xdr:col>7</xdr:col>
                <xdr:colOff>594360</xdr:colOff>
                <xdr:row>19</xdr:row>
                <xdr:rowOff>60960</xdr:rowOff>
              </from>
              <to>
                <xdr:col>11</xdr:col>
                <xdr:colOff>60960</xdr:colOff>
                <xdr:row>22</xdr:row>
                <xdr:rowOff>45720</xdr:rowOff>
              </to>
            </anchor>
          </controlPr>
        </control>
      </mc:Choice>
      <mc:Fallback>
        <control shapeId="18450" r:id="rId17" name="OptionButton2"/>
      </mc:Fallback>
    </mc:AlternateContent>
    <mc:AlternateContent xmlns:mc="http://schemas.openxmlformats.org/markup-compatibility/2006">
      <mc:Choice Requires="x14">
        <control shapeId="18451" r:id="rId19" name="OptionButton3">
          <controlPr defaultSize="0" autoLine="0" altText="select this button to see this barrier, the domain of learning it impacts, and the influences that may be causing this barrier. " linkedCell="Q6" r:id="rId20">
            <anchor moveWithCells="1">
              <from>
                <xdr:col>11</xdr:col>
                <xdr:colOff>365760</xdr:colOff>
                <xdr:row>19</xdr:row>
                <xdr:rowOff>60960</xdr:rowOff>
              </from>
              <to>
                <xdr:col>14</xdr:col>
                <xdr:colOff>441960</xdr:colOff>
                <xdr:row>22</xdr:row>
                <xdr:rowOff>45720</xdr:rowOff>
              </to>
            </anchor>
          </controlPr>
        </control>
      </mc:Choice>
      <mc:Fallback>
        <control shapeId="18451" r:id="rId19" name="OptionButton3"/>
      </mc:Fallback>
    </mc:AlternateContent>
    <mc:AlternateContent xmlns:mc="http://schemas.openxmlformats.org/markup-compatibility/2006">
      <mc:Choice Requires="x14">
        <control shapeId="18453" r:id="rId21" name="TextBox5">
          <controlPr defaultSize="0" disabled="1" autoLine="0" altText="This box contains the barrier-influences and the domain of learning which you've concluded to be compromised by the barrier you've selected above" linkedCell="AC4" r:id="rId22">
            <anchor moveWithCells="1">
              <from>
                <xdr:col>4</xdr:col>
                <xdr:colOff>464820</xdr:colOff>
                <xdr:row>22</xdr:row>
                <xdr:rowOff>121920</xdr:rowOff>
              </from>
              <to>
                <xdr:col>14</xdr:col>
                <xdr:colOff>304800</xdr:colOff>
                <xdr:row>39</xdr:row>
                <xdr:rowOff>30480</xdr:rowOff>
              </to>
            </anchor>
          </controlPr>
        </control>
      </mc:Choice>
      <mc:Fallback>
        <control shapeId="18453" r:id="rId21" name="TextBox5"/>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A51B-3DC3-4548-BB2C-7DF8C43BA2B4}">
  <sheetPr codeName="Sheet9"/>
  <dimension ref="D1:AD206"/>
  <sheetViews>
    <sheetView topLeftCell="G171" zoomScaleNormal="100" workbookViewId="0">
      <selection activeCell="U186" sqref="U186"/>
    </sheetView>
  </sheetViews>
  <sheetFormatPr defaultRowHeight="14.4" x14ac:dyDescent="0.3"/>
  <cols>
    <col min="1" max="2" width="8.88671875" customWidth="1"/>
    <col min="3" max="3" width="10.109375" customWidth="1"/>
    <col min="9" max="9" width="13.33203125" customWidth="1"/>
    <col min="10" max="10" width="12.77734375" customWidth="1"/>
    <col min="11" max="11" width="16.6640625" customWidth="1"/>
    <col min="12" max="12" width="19.77734375" customWidth="1"/>
    <col min="14" max="14" width="8.88671875" customWidth="1"/>
    <col min="15" max="15" width="14.6640625" customWidth="1"/>
    <col min="18" max="18" width="11" customWidth="1"/>
    <col min="21" max="21" width="25.88671875" customWidth="1"/>
    <col min="22" max="22" width="14.5546875" customWidth="1"/>
    <col min="23" max="23" width="26.77734375" customWidth="1"/>
    <col min="25" max="25" width="10.88671875" customWidth="1"/>
  </cols>
  <sheetData>
    <row r="1" spans="9:27" x14ac:dyDescent="0.3">
      <c r="Y1" t="str">
        <f>IF(M20=2,N20,M20)</f>
        <v/>
      </c>
      <c r="Z1" t="str">
        <f>IF(M20=2,O20,M20)</f>
        <v/>
      </c>
      <c r="AA1" t="str">
        <f>IF(M20=2,P20,M20)</f>
        <v/>
      </c>
    </row>
    <row r="2" spans="9:27" x14ac:dyDescent="0.3">
      <c r="Y2" t="str">
        <f t="shared" ref="Y2:Y65" si="0">IF(M21=2,N21,M21)</f>
        <v/>
      </c>
      <c r="Z2" t="str">
        <f t="shared" ref="Z2:Z65" si="1">IF(M21=2,O21,M21)</f>
        <v/>
      </c>
      <c r="AA2" t="str">
        <f t="shared" ref="AA2:AA65" si="2">IF(M21=2,P21,M21)</f>
        <v/>
      </c>
    </row>
    <row r="3" spans="9:27" x14ac:dyDescent="0.3">
      <c r="Y3" t="str">
        <f t="shared" si="0"/>
        <v/>
      </c>
      <c r="Z3" t="str">
        <f t="shared" si="1"/>
        <v/>
      </c>
      <c r="AA3" t="str">
        <f t="shared" si="2"/>
        <v/>
      </c>
    </row>
    <row r="4" spans="9:27" x14ac:dyDescent="0.3">
      <c r="Y4" t="str">
        <f t="shared" si="0"/>
        <v/>
      </c>
      <c r="Z4" t="str">
        <f t="shared" si="1"/>
        <v/>
      </c>
      <c r="AA4" t="str">
        <f t="shared" si="2"/>
        <v/>
      </c>
    </row>
    <row r="5" spans="9:27" x14ac:dyDescent="0.3">
      <c r="Y5" t="str">
        <f t="shared" si="0"/>
        <v/>
      </c>
      <c r="Z5" t="str">
        <f t="shared" si="1"/>
        <v/>
      </c>
      <c r="AA5" t="str">
        <f t="shared" si="2"/>
        <v/>
      </c>
    </row>
    <row r="6" spans="9:27" x14ac:dyDescent="0.3">
      <c r="I6" t="s">
        <v>57</v>
      </c>
      <c r="J6" t="s">
        <v>61</v>
      </c>
      <c r="Y6" t="str">
        <f t="shared" si="0"/>
        <v/>
      </c>
      <c r="Z6" t="str">
        <f t="shared" si="1"/>
        <v/>
      </c>
      <c r="AA6" t="str">
        <f t="shared" si="2"/>
        <v/>
      </c>
    </row>
    <row r="7" spans="9:27" x14ac:dyDescent="0.3">
      <c r="I7" t="s">
        <v>58</v>
      </c>
      <c r="J7" t="s">
        <v>62</v>
      </c>
      <c r="Y7" t="str">
        <f t="shared" si="0"/>
        <v/>
      </c>
      <c r="Z7" t="str">
        <f t="shared" si="1"/>
        <v/>
      </c>
      <c r="AA7" t="str">
        <f t="shared" si="2"/>
        <v/>
      </c>
    </row>
    <row r="8" spans="9:27" x14ac:dyDescent="0.3">
      <c r="I8" t="s">
        <v>59</v>
      </c>
      <c r="J8" t="s">
        <v>60</v>
      </c>
      <c r="Y8" t="str">
        <f t="shared" si="0"/>
        <v/>
      </c>
      <c r="Z8" t="str">
        <f t="shared" si="1"/>
        <v/>
      </c>
      <c r="AA8" t="str">
        <f t="shared" si="2"/>
        <v/>
      </c>
    </row>
    <row r="9" spans="9:27" x14ac:dyDescent="0.3">
      <c r="J9" t="s">
        <v>72</v>
      </c>
      <c r="Y9" t="str">
        <f t="shared" si="0"/>
        <v/>
      </c>
      <c r="Z9" t="str">
        <f t="shared" si="1"/>
        <v/>
      </c>
      <c r="AA9" t="str">
        <f t="shared" si="2"/>
        <v/>
      </c>
    </row>
    <row r="10" spans="9:27" x14ac:dyDescent="0.3">
      <c r="J10" t="s">
        <v>67</v>
      </c>
      <c r="Y10" t="str">
        <f t="shared" si="0"/>
        <v/>
      </c>
      <c r="Z10" t="str">
        <f t="shared" si="1"/>
        <v/>
      </c>
      <c r="AA10" t="str">
        <f t="shared" si="2"/>
        <v/>
      </c>
    </row>
    <row r="11" spans="9:27" x14ac:dyDescent="0.3">
      <c r="J11" t="s">
        <v>68</v>
      </c>
      <c r="Y11" t="str">
        <f t="shared" si="0"/>
        <v/>
      </c>
      <c r="Z11" t="str">
        <f t="shared" si="1"/>
        <v/>
      </c>
      <c r="AA11" t="str">
        <f t="shared" si="2"/>
        <v/>
      </c>
    </row>
    <row r="12" spans="9:27" x14ac:dyDescent="0.3">
      <c r="J12" t="s">
        <v>69</v>
      </c>
      <c r="Y12" t="str">
        <f t="shared" si="0"/>
        <v/>
      </c>
      <c r="Z12" t="str">
        <f t="shared" si="1"/>
        <v/>
      </c>
      <c r="AA12" t="str">
        <f t="shared" si="2"/>
        <v/>
      </c>
    </row>
    <row r="13" spans="9:27" ht="14.4" customHeight="1" x14ac:dyDescent="0.3">
      <c r="J13" t="s">
        <v>70</v>
      </c>
      <c r="Y13" t="str">
        <f t="shared" si="0"/>
        <v/>
      </c>
      <c r="Z13" t="str">
        <f t="shared" si="1"/>
        <v/>
      </c>
      <c r="AA13" t="str">
        <f t="shared" si="2"/>
        <v/>
      </c>
    </row>
    <row r="14" spans="9:27" x14ac:dyDescent="0.3">
      <c r="J14" t="s">
        <v>71</v>
      </c>
      <c r="Y14" t="str">
        <f t="shared" si="0"/>
        <v/>
      </c>
      <c r="Z14" t="str">
        <f t="shared" si="1"/>
        <v/>
      </c>
      <c r="AA14" t="str">
        <f t="shared" si="2"/>
        <v/>
      </c>
    </row>
    <row r="15" spans="9:27" x14ac:dyDescent="0.3">
      <c r="Y15" t="str">
        <f t="shared" si="0"/>
        <v/>
      </c>
      <c r="Z15" t="str">
        <f t="shared" si="1"/>
        <v/>
      </c>
      <c r="AA15" t="str">
        <f t="shared" si="2"/>
        <v/>
      </c>
    </row>
    <row r="16" spans="9:27" x14ac:dyDescent="0.3">
      <c r="Q16" t="e" cm="1">
        <f t="array" ref="Q16">if</f>
        <v>#NAME?</v>
      </c>
      <c r="Y16" t="str">
        <f t="shared" si="0"/>
        <v/>
      </c>
      <c r="Z16" t="str">
        <f t="shared" si="1"/>
        <v/>
      </c>
      <c r="AA16" t="str">
        <f t="shared" si="2"/>
        <v/>
      </c>
    </row>
    <row r="17" spans="8:27" x14ac:dyDescent="0.3">
      <c r="H17" t="s">
        <v>63</v>
      </c>
      <c r="I17" t="str">
        <f>W204</f>
        <v>match</v>
      </c>
      <c r="Y17" t="str">
        <f t="shared" si="0"/>
        <v/>
      </c>
      <c r="Z17" t="str">
        <f t="shared" si="1"/>
        <v/>
      </c>
      <c r="AA17" t="str">
        <f t="shared" si="2"/>
        <v/>
      </c>
    </row>
    <row r="18" spans="8:27" x14ac:dyDescent="0.3">
      <c r="Y18" t="str">
        <f t="shared" si="0"/>
        <v/>
      </c>
      <c r="Z18" t="str">
        <f t="shared" si="1"/>
        <v/>
      </c>
      <c r="AA18" t="str">
        <f t="shared" si="2"/>
        <v/>
      </c>
    </row>
    <row r="19" spans="8:27" x14ac:dyDescent="0.3">
      <c r="Y19" t="str">
        <f t="shared" si="0"/>
        <v/>
      </c>
      <c r="Z19" t="str">
        <f t="shared" si="1"/>
        <v/>
      </c>
      <c r="AA19" t="str">
        <f t="shared" si="2"/>
        <v/>
      </c>
    </row>
    <row r="20" spans="8:27" x14ac:dyDescent="0.3">
      <c r="H20" t="s">
        <v>65</v>
      </c>
      <c r="I20" t="b" cm="1">
        <f t="array" ref="I20:I92">ISNUMBER(SEARCH(I17,Sheet6!C2:C74))</f>
        <v>0</v>
      </c>
      <c r="J20" t="b" cm="1">
        <f t="array" ref="J20:J92">ISNUMBER(SEARCH(Q140,Sheet6!A2:A74))</f>
        <v>0</v>
      </c>
      <c r="K20" t="b" cm="1">
        <f t="array" ref="K20:K92">ISNUMBER(SEARCH(I17,Sheet6!B2:B74))</f>
        <v>0</v>
      </c>
      <c r="L20" s="23" t="str">
        <f>IF(J20=TRUE, 2,"")</f>
        <v/>
      </c>
      <c r="M20" t="str">
        <f>IF(I20=TRUE,2,IF(K20=TRUE,2,""))</f>
        <v/>
      </c>
      <c r="N20" s="1" t="str" cm="1">
        <f t="array" ref="N20:N92">IF(ISNUMBER(SEARCH(I17,Sheet6!C2:C74)),Sheet6!C2:C74,(IF(ISNUMBER(SEARCH(I17,Sheet6!B2:B74)),Sheet6!C2:C74,"")))</f>
        <v/>
      </c>
      <c r="O20" t="str" cm="1">
        <f t="array" ref="O20:O92">IF(ISNUMBER(SEARCH(I17,Sheet6!C2:C74)),Sheet6!A2:A74,(IF(ISNUMBER(SEARCH(I17,Sheet6!B2:B74)),Sheet6!A2:A74,"")))</f>
        <v/>
      </c>
      <c r="P20" t="str" cm="1">
        <f t="array" ref="P20:P92">IF(ISNUMBER(SEARCH(I17,Sheet6!C2:C74)),Sheet6!B2:B74,(IF(ISNUMBER(SEARCH(I17,Sheet6!B2:B74)),Sheet6!B2:B74,"")))</f>
        <v/>
      </c>
      <c r="Q20" t="str" cm="1">
        <f t="array" ref="Q20:Q92">IF(ISNUMBER(SEARCH(I17,Sheet6!B2:B74)), Sheet6!A2:A74,"")</f>
        <v/>
      </c>
      <c r="R20" t="str" cm="1">
        <f t="array" ref="R20:R92">IF(ISNUMBER(SEARCH(I17,Sheet6!B2:B74)), Sheet6!B2:B74,"")</f>
        <v/>
      </c>
      <c r="S20" t="str" cm="1">
        <f t="array" ref="S20:S92">IF(ISNUMBER(SEARCH(I17,Sheet6!B2:B74)), Sheet6!C2:C74,"")</f>
        <v/>
      </c>
      <c r="Y20" t="str">
        <f t="shared" si="0"/>
        <v/>
      </c>
      <c r="Z20" t="str">
        <f t="shared" si="1"/>
        <v/>
      </c>
      <c r="AA20" t="str">
        <f t="shared" si="2"/>
        <v/>
      </c>
    </row>
    <row r="21" spans="8:27" x14ac:dyDescent="0.3">
      <c r="I21" t="b">
        <v>0</v>
      </c>
      <c r="J21" t="b">
        <v>0</v>
      </c>
      <c r="K21" t="b">
        <v>0</v>
      </c>
      <c r="L21" s="23" t="str">
        <f t="shared" ref="L21:L84" si="3">IF(J21=TRUE, 2,"")</f>
        <v/>
      </c>
      <c r="M21" t="str">
        <f t="shared" ref="M21:M84" si="4">IF(I21=TRUE,2,IF(K21=TRUE,2,""))</f>
        <v/>
      </c>
      <c r="N21" t="str">
        <v/>
      </c>
      <c r="O21" t="str">
        <v/>
      </c>
      <c r="P21" t="str">
        <v/>
      </c>
      <c r="Q21" t="str">
        <v/>
      </c>
      <c r="R21" t="str">
        <v/>
      </c>
      <c r="S21" t="str">
        <v/>
      </c>
      <c r="Y21" t="str">
        <f t="shared" si="0"/>
        <v/>
      </c>
      <c r="Z21" t="str">
        <f t="shared" si="1"/>
        <v/>
      </c>
      <c r="AA21" t="str">
        <f t="shared" si="2"/>
        <v/>
      </c>
    </row>
    <row r="22" spans="8:27" x14ac:dyDescent="0.3">
      <c r="I22" t="b">
        <v>0</v>
      </c>
      <c r="J22" t="b">
        <v>0</v>
      </c>
      <c r="K22" t="b">
        <v>0</v>
      </c>
      <c r="L22" s="23" t="str">
        <f t="shared" si="3"/>
        <v/>
      </c>
      <c r="M22" t="str">
        <f t="shared" si="4"/>
        <v/>
      </c>
      <c r="N22" t="str">
        <v/>
      </c>
      <c r="O22" t="str">
        <v/>
      </c>
      <c r="P22" t="str">
        <v/>
      </c>
      <c r="Q22" t="str">
        <v/>
      </c>
      <c r="R22" t="str">
        <v/>
      </c>
      <c r="S22" t="str">
        <v/>
      </c>
      <c r="Y22" t="str">
        <f t="shared" si="0"/>
        <v/>
      </c>
      <c r="Z22" t="str">
        <f t="shared" si="1"/>
        <v/>
      </c>
      <c r="AA22" t="str">
        <f t="shared" si="2"/>
        <v/>
      </c>
    </row>
    <row r="23" spans="8:27" x14ac:dyDescent="0.3">
      <c r="I23" t="b">
        <v>0</v>
      </c>
      <c r="J23" t="b">
        <v>0</v>
      </c>
      <c r="K23" t="b">
        <v>0</v>
      </c>
      <c r="L23" s="23" t="str">
        <f t="shared" si="3"/>
        <v/>
      </c>
      <c r="M23" t="str">
        <f t="shared" si="4"/>
        <v/>
      </c>
      <c r="N23" t="str">
        <v/>
      </c>
      <c r="O23" t="str">
        <v/>
      </c>
      <c r="P23" t="str">
        <v/>
      </c>
      <c r="Q23" t="str">
        <v/>
      </c>
      <c r="R23" t="str">
        <v/>
      </c>
      <c r="S23" t="str">
        <v/>
      </c>
      <c r="Y23" t="str">
        <f t="shared" si="0"/>
        <v/>
      </c>
      <c r="Z23" t="str">
        <f t="shared" si="1"/>
        <v/>
      </c>
      <c r="AA23" t="str">
        <f t="shared" si="2"/>
        <v/>
      </c>
    </row>
    <row r="24" spans="8:27" x14ac:dyDescent="0.3">
      <c r="I24" t="b">
        <v>0</v>
      </c>
      <c r="J24" t="b">
        <v>0</v>
      </c>
      <c r="K24" t="b">
        <v>0</v>
      </c>
      <c r="L24" s="23" t="str">
        <f t="shared" si="3"/>
        <v/>
      </c>
      <c r="M24" t="str">
        <f t="shared" si="4"/>
        <v/>
      </c>
      <c r="N24" t="str">
        <v/>
      </c>
      <c r="O24" t="str">
        <v/>
      </c>
      <c r="P24" t="str">
        <v/>
      </c>
      <c r="Q24" t="str">
        <v/>
      </c>
      <c r="R24" t="str">
        <v/>
      </c>
      <c r="S24" t="str">
        <v/>
      </c>
      <c r="Y24" t="str">
        <f t="shared" si="0"/>
        <v/>
      </c>
      <c r="Z24" t="str">
        <f t="shared" si="1"/>
        <v/>
      </c>
      <c r="AA24" t="str">
        <f t="shared" si="2"/>
        <v/>
      </c>
    </row>
    <row r="25" spans="8:27" x14ac:dyDescent="0.3">
      <c r="I25" t="b">
        <v>0</v>
      </c>
      <c r="J25" t="b">
        <v>0</v>
      </c>
      <c r="K25" t="b">
        <v>0</v>
      </c>
      <c r="L25" s="23" t="str">
        <f t="shared" si="3"/>
        <v/>
      </c>
      <c r="M25" t="str">
        <f t="shared" si="4"/>
        <v/>
      </c>
      <c r="N25" t="str">
        <v/>
      </c>
      <c r="O25" t="str">
        <v/>
      </c>
      <c r="P25" t="str">
        <v/>
      </c>
      <c r="Q25" t="str">
        <v/>
      </c>
      <c r="R25" t="str">
        <v/>
      </c>
      <c r="S25" t="str">
        <v/>
      </c>
      <c r="Y25" t="str">
        <f t="shared" si="0"/>
        <v/>
      </c>
      <c r="Z25" t="str">
        <f t="shared" si="1"/>
        <v/>
      </c>
      <c r="AA25" t="str">
        <f t="shared" si="2"/>
        <v/>
      </c>
    </row>
    <row r="26" spans="8:27" x14ac:dyDescent="0.3">
      <c r="I26" t="b">
        <v>0</v>
      </c>
      <c r="J26" t="b">
        <v>0</v>
      </c>
      <c r="K26" t="b">
        <v>0</v>
      </c>
      <c r="L26" s="23" t="str">
        <f t="shared" si="3"/>
        <v/>
      </c>
      <c r="M26" t="str">
        <f t="shared" si="4"/>
        <v/>
      </c>
      <c r="N26" t="str">
        <v/>
      </c>
      <c r="O26" t="str">
        <v/>
      </c>
      <c r="P26" t="str">
        <v/>
      </c>
      <c r="Q26" t="str">
        <v/>
      </c>
      <c r="R26" t="str">
        <v/>
      </c>
      <c r="S26" t="str">
        <v/>
      </c>
      <c r="Y26" t="str">
        <f t="shared" si="0"/>
        <v/>
      </c>
      <c r="Z26" t="str">
        <f t="shared" si="1"/>
        <v/>
      </c>
      <c r="AA26" t="str">
        <f t="shared" si="2"/>
        <v/>
      </c>
    </row>
    <row r="27" spans="8:27" x14ac:dyDescent="0.3">
      <c r="I27" t="b">
        <v>0</v>
      </c>
      <c r="J27" t="b">
        <v>0</v>
      </c>
      <c r="K27" t="b">
        <v>0</v>
      </c>
      <c r="L27" s="23" t="str">
        <f t="shared" si="3"/>
        <v/>
      </c>
      <c r="M27" t="str">
        <f t="shared" si="4"/>
        <v/>
      </c>
      <c r="N27" t="str">
        <v/>
      </c>
      <c r="O27" t="str">
        <v/>
      </c>
      <c r="P27" t="str">
        <v/>
      </c>
      <c r="Q27" t="str">
        <v/>
      </c>
      <c r="R27" t="str">
        <v/>
      </c>
      <c r="S27" t="str">
        <v/>
      </c>
      <c r="Y27" t="str">
        <f t="shared" si="0"/>
        <v/>
      </c>
      <c r="Z27" t="str">
        <f t="shared" si="1"/>
        <v/>
      </c>
      <c r="AA27" t="str">
        <f t="shared" si="2"/>
        <v/>
      </c>
    </row>
    <row r="28" spans="8:27" x14ac:dyDescent="0.3">
      <c r="I28" t="b">
        <v>0</v>
      </c>
      <c r="J28" t="b">
        <v>0</v>
      </c>
      <c r="K28" t="b">
        <v>0</v>
      </c>
      <c r="L28" s="23" t="str">
        <f t="shared" si="3"/>
        <v/>
      </c>
      <c r="M28" t="str">
        <f t="shared" si="4"/>
        <v/>
      </c>
      <c r="N28" t="str">
        <v/>
      </c>
      <c r="O28" t="str">
        <v/>
      </c>
      <c r="P28" t="str">
        <v/>
      </c>
      <c r="Q28" t="str">
        <v/>
      </c>
      <c r="R28" t="str">
        <v/>
      </c>
      <c r="S28" t="str">
        <v/>
      </c>
      <c r="Y28" t="str">
        <f t="shared" si="0"/>
        <v/>
      </c>
      <c r="Z28" t="str">
        <f t="shared" si="1"/>
        <v/>
      </c>
      <c r="AA28" t="str">
        <f t="shared" si="2"/>
        <v/>
      </c>
    </row>
    <row r="29" spans="8:27" x14ac:dyDescent="0.3">
      <c r="I29" t="b">
        <v>0</v>
      </c>
      <c r="J29" t="b">
        <v>0</v>
      </c>
      <c r="K29" t="b">
        <v>0</v>
      </c>
      <c r="L29" s="23" t="str">
        <f t="shared" si="3"/>
        <v/>
      </c>
      <c r="M29" t="str">
        <f t="shared" si="4"/>
        <v/>
      </c>
      <c r="N29" t="str">
        <v/>
      </c>
      <c r="O29" t="str">
        <v/>
      </c>
      <c r="P29" t="str">
        <v/>
      </c>
      <c r="Q29" t="str">
        <v/>
      </c>
      <c r="R29" t="str">
        <v/>
      </c>
      <c r="S29" t="str">
        <v/>
      </c>
      <c r="Y29" t="str">
        <f t="shared" si="0"/>
        <v/>
      </c>
      <c r="Z29" t="str">
        <f t="shared" si="1"/>
        <v/>
      </c>
      <c r="AA29" t="str">
        <f t="shared" si="2"/>
        <v/>
      </c>
    </row>
    <row r="30" spans="8:27" x14ac:dyDescent="0.3">
      <c r="I30" t="b">
        <v>0</v>
      </c>
      <c r="J30" t="b">
        <v>0</v>
      </c>
      <c r="K30" t="b">
        <v>0</v>
      </c>
      <c r="L30" s="23" t="str">
        <f t="shared" si="3"/>
        <v/>
      </c>
      <c r="M30" t="str">
        <f t="shared" si="4"/>
        <v/>
      </c>
      <c r="N30" t="str">
        <v/>
      </c>
      <c r="O30" t="str">
        <v/>
      </c>
      <c r="P30" t="str">
        <v/>
      </c>
      <c r="Q30" t="str">
        <v/>
      </c>
      <c r="R30" t="str">
        <v/>
      </c>
      <c r="S30" t="str">
        <v/>
      </c>
      <c r="Y30" t="str">
        <f t="shared" si="0"/>
        <v/>
      </c>
      <c r="Z30" t="str">
        <f t="shared" si="1"/>
        <v/>
      </c>
      <c r="AA30" t="str">
        <f t="shared" si="2"/>
        <v/>
      </c>
    </row>
    <row r="31" spans="8:27" x14ac:dyDescent="0.3">
      <c r="I31" t="b">
        <v>0</v>
      </c>
      <c r="J31" t="b">
        <v>0</v>
      </c>
      <c r="K31" t="b">
        <v>0</v>
      </c>
      <c r="L31" s="23" t="str">
        <f t="shared" si="3"/>
        <v/>
      </c>
      <c r="M31" t="str">
        <f t="shared" si="4"/>
        <v/>
      </c>
      <c r="N31" t="str">
        <v/>
      </c>
      <c r="O31" t="str">
        <v/>
      </c>
      <c r="P31" t="str">
        <v/>
      </c>
      <c r="Q31" t="str">
        <v/>
      </c>
      <c r="R31" t="str">
        <v/>
      </c>
      <c r="S31" t="str">
        <v/>
      </c>
      <c r="Y31" t="str">
        <f t="shared" si="0"/>
        <v/>
      </c>
      <c r="Z31" t="str">
        <f t="shared" si="1"/>
        <v/>
      </c>
      <c r="AA31" t="str">
        <f t="shared" si="2"/>
        <v/>
      </c>
    </row>
    <row r="32" spans="8:27" x14ac:dyDescent="0.3">
      <c r="I32" t="b">
        <v>0</v>
      </c>
      <c r="J32" t="b">
        <v>0</v>
      </c>
      <c r="K32" t="b">
        <v>0</v>
      </c>
      <c r="L32" s="23" t="str">
        <f t="shared" si="3"/>
        <v/>
      </c>
      <c r="M32" t="str">
        <f t="shared" si="4"/>
        <v/>
      </c>
      <c r="N32" t="str">
        <v/>
      </c>
      <c r="O32" t="str">
        <v/>
      </c>
      <c r="P32" t="str">
        <v/>
      </c>
      <c r="Q32" t="str">
        <v/>
      </c>
      <c r="R32" t="str">
        <v/>
      </c>
      <c r="S32" t="str">
        <v/>
      </c>
      <c r="Y32" t="str">
        <f t="shared" si="0"/>
        <v/>
      </c>
      <c r="Z32" t="str">
        <f t="shared" si="1"/>
        <v/>
      </c>
      <c r="AA32" t="str">
        <f t="shared" si="2"/>
        <v/>
      </c>
    </row>
    <row r="33" spans="9:27" x14ac:dyDescent="0.3">
      <c r="I33" t="b">
        <v>0</v>
      </c>
      <c r="J33" t="b">
        <v>0</v>
      </c>
      <c r="K33" t="b">
        <v>0</v>
      </c>
      <c r="L33" s="23" t="str">
        <f t="shared" si="3"/>
        <v/>
      </c>
      <c r="M33" t="str">
        <f t="shared" si="4"/>
        <v/>
      </c>
      <c r="N33" t="str">
        <v/>
      </c>
      <c r="O33" t="str">
        <v/>
      </c>
      <c r="P33" t="str">
        <v/>
      </c>
      <c r="Q33" t="str">
        <v/>
      </c>
      <c r="R33" t="str">
        <v/>
      </c>
      <c r="S33" t="str">
        <v/>
      </c>
      <c r="Y33" t="str">
        <f t="shared" si="0"/>
        <v>Students show that they know elements of (for example) structures, or requirements. May also include relevance of matched items</v>
      </c>
      <c r="Z33" t="str">
        <f t="shared" si="1"/>
        <v>Matching test</v>
      </c>
      <c r="AA33" t="str">
        <f t="shared" si="2"/>
        <v>Students match items. Often used with diagrams and series of labels, or with matched statements. Matching can be simple or complex.</v>
      </c>
    </row>
    <row r="34" spans="9:27" x14ac:dyDescent="0.3">
      <c r="I34" t="b">
        <v>0</v>
      </c>
      <c r="J34" t="b">
        <v>0</v>
      </c>
      <c r="K34" t="b">
        <v>0</v>
      </c>
      <c r="L34" s="23" t="str">
        <f t="shared" si="3"/>
        <v/>
      </c>
      <c r="M34" t="str">
        <f t="shared" si="4"/>
        <v/>
      </c>
      <c r="N34" t="str">
        <v/>
      </c>
      <c r="O34" t="str">
        <v/>
      </c>
      <c r="P34" t="str">
        <v/>
      </c>
      <c r="Q34" t="str">
        <v/>
      </c>
      <c r="R34" t="str">
        <v/>
      </c>
      <c r="S34" t="str">
        <v/>
      </c>
      <c r="Y34" t="str">
        <f t="shared" si="0"/>
        <v/>
      </c>
      <c r="Z34" t="str">
        <f t="shared" si="1"/>
        <v/>
      </c>
      <c r="AA34" t="str">
        <f t="shared" si="2"/>
        <v/>
      </c>
    </row>
    <row r="35" spans="9:27" x14ac:dyDescent="0.3">
      <c r="I35" t="b">
        <v>0</v>
      </c>
      <c r="J35" t="b">
        <v>0</v>
      </c>
      <c r="K35" t="b">
        <v>0</v>
      </c>
      <c r="L35" s="23" t="str">
        <f t="shared" si="3"/>
        <v/>
      </c>
      <c r="M35" t="str">
        <f t="shared" si="4"/>
        <v/>
      </c>
      <c r="N35" t="str">
        <v/>
      </c>
      <c r="O35" t="str">
        <v/>
      </c>
      <c r="P35" t="str">
        <v/>
      </c>
      <c r="Q35" t="str">
        <v/>
      </c>
      <c r="R35" t="str">
        <v/>
      </c>
      <c r="S35" t="str">
        <v/>
      </c>
      <c r="Y35" t="str">
        <f t="shared" si="0"/>
        <v/>
      </c>
      <c r="Z35" t="str">
        <f t="shared" si="1"/>
        <v/>
      </c>
      <c r="AA35" t="str">
        <f t="shared" si="2"/>
        <v/>
      </c>
    </row>
    <row r="36" spans="9:27" x14ac:dyDescent="0.3">
      <c r="I36" t="b">
        <v>0</v>
      </c>
      <c r="J36" t="b">
        <v>0</v>
      </c>
      <c r="K36" t="b">
        <v>0</v>
      </c>
      <c r="L36" s="23" t="str">
        <f t="shared" si="3"/>
        <v/>
      </c>
      <c r="M36" t="str">
        <f t="shared" si="4"/>
        <v/>
      </c>
      <c r="N36" t="str">
        <v/>
      </c>
      <c r="O36" t="str">
        <v/>
      </c>
      <c r="P36" t="str">
        <v/>
      </c>
      <c r="Q36" t="str">
        <v/>
      </c>
      <c r="R36" t="str">
        <v/>
      </c>
      <c r="S36" t="str">
        <v/>
      </c>
      <c r="Y36" t="str">
        <f t="shared" si="0"/>
        <v/>
      </c>
      <c r="Z36" t="str">
        <f t="shared" si="1"/>
        <v/>
      </c>
      <c r="AA36" t="str">
        <f t="shared" si="2"/>
        <v/>
      </c>
    </row>
    <row r="37" spans="9:27" x14ac:dyDescent="0.3">
      <c r="I37" t="b">
        <v>0</v>
      </c>
      <c r="J37" t="b">
        <v>0</v>
      </c>
      <c r="K37" t="b">
        <v>0</v>
      </c>
      <c r="L37" s="23" t="str">
        <f t="shared" si="3"/>
        <v/>
      </c>
      <c r="M37" t="str">
        <f t="shared" si="4"/>
        <v/>
      </c>
      <c r="N37" t="str">
        <v/>
      </c>
      <c r="O37" t="str">
        <v/>
      </c>
      <c r="P37" t="str">
        <v/>
      </c>
      <c r="Q37" t="str">
        <v/>
      </c>
      <c r="R37" t="str">
        <v/>
      </c>
      <c r="S37" t="str">
        <v/>
      </c>
      <c r="Y37" t="str">
        <f t="shared" si="0"/>
        <v/>
      </c>
      <c r="Z37" t="str">
        <f t="shared" si="1"/>
        <v/>
      </c>
      <c r="AA37" t="str">
        <f t="shared" si="2"/>
        <v/>
      </c>
    </row>
    <row r="38" spans="9:27" x14ac:dyDescent="0.3">
      <c r="I38" t="b">
        <v>0</v>
      </c>
      <c r="J38" t="b">
        <v>0</v>
      </c>
      <c r="K38" t="b">
        <v>0</v>
      </c>
      <c r="L38" s="23" t="str">
        <f t="shared" si="3"/>
        <v/>
      </c>
      <c r="M38" t="str">
        <f t="shared" si="4"/>
        <v/>
      </c>
      <c r="N38" t="str">
        <v/>
      </c>
      <c r="O38" t="str">
        <v/>
      </c>
      <c r="P38" t="str">
        <v/>
      </c>
      <c r="Q38" t="str">
        <v/>
      </c>
      <c r="R38" t="str">
        <v/>
      </c>
      <c r="S38" t="str">
        <v/>
      </c>
      <c r="Y38" t="str">
        <f t="shared" si="0"/>
        <v/>
      </c>
      <c r="Z38" t="str">
        <f t="shared" si="1"/>
        <v/>
      </c>
      <c r="AA38" t="str">
        <f t="shared" si="2"/>
        <v/>
      </c>
    </row>
    <row r="39" spans="9:27" x14ac:dyDescent="0.3">
      <c r="I39" t="b">
        <v>0</v>
      </c>
      <c r="J39" t="b">
        <v>0</v>
      </c>
      <c r="K39" t="b">
        <v>0</v>
      </c>
      <c r="L39" s="23" t="str">
        <f t="shared" si="3"/>
        <v/>
      </c>
      <c r="M39" t="str">
        <f t="shared" si="4"/>
        <v/>
      </c>
      <c r="N39" t="str">
        <v/>
      </c>
      <c r="O39" t="str">
        <v/>
      </c>
      <c r="P39" t="str">
        <v/>
      </c>
      <c r="Q39" t="str">
        <v/>
      </c>
      <c r="R39" t="str">
        <v/>
      </c>
      <c r="S39" t="str">
        <v/>
      </c>
      <c r="Y39" t="str">
        <f t="shared" si="0"/>
        <v/>
      </c>
      <c r="Z39" t="str">
        <f t="shared" si="1"/>
        <v/>
      </c>
      <c r="AA39" t="str">
        <f t="shared" si="2"/>
        <v/>
      </c>
    </row>
    <row r="40" spans="9:27" x14ac:dyDescent="0.3">
      <c r="I40" t="b">
        <v>0</v>
      </c>
      <c r="J40" t="b">
        <v>0</v>
      </c>
      <c r="K40" t="b">
        <v>0</v>
      </c>
      <c r="L40" s="23" t="str">
        <f t="shared" si="3"/>
        <v/>
      </c>
      <c r="M40" t="str">
        <f t="shared" si="4"/>
        <v/>
      </c>
      <c r="N40" t="str">
        <v/>
      </c>
      <c r="O40" t="str">
        <v/>
      </c>
      <c r="P40" t="str">
        <v/>
      </c>
      <c r="Q40" t="str">
        <v/>
      </c>
      <c r="R40" t="str">
        <v/>
      </c>
      <c r="S40" t="str">
        <v/>
      </c>
      <c r="Y40" t="str">
        <f t="shared" si="0"/>
        <v/>
      </c>
      <c r="Z40" t="str">
        <f t="shared" si="1"/>
        <v/>
      </c>
      <c r="AA40" t="str">
        <f t="shared" si="2"/>
        <v/>
      </c>
    </row>
    <row r="41" spans="9:27" x14ac:dyDescent="0.3">
      <c r="I41" t="b">
        <v>0</v>
      </c>
      <c r="J41" t="b">
        <v>0</v>
      </c>
      <c r="K41" t="b">
        <v>0</v>
      </c>
      <c r="L41" s="23" t="str">
        <f t="shared" si="3"/>
        <v/>
      </c>
      <c r="M41" t="str">
        <f t="shared" si="4"/>
        <v/>
      </c>
      <c r="N41" t="str">
        <v/>
      </c>
      <c r="O41" t="str">
        <v/>
      </c>
      <c r="P41" t="str">
        <v/>
      </c>
      <c r="Q41" t="str">
        <v/>
      </c>
      <c r="R41" t="str">
        <v/>
      </c>
      <c r="S41" t="str">
        <v/>
      </c>
      <c r="Y41" t="str">
        <f t="shared" si="0"/>
        <v/>
      </c>
      <c r="Z41" t="str">
        <f t="shared" si="1"/>
        <v/>
      </c>
      <c r="AA41" t="str">
        <f t="shared" si="2"/>
        <v/>
      </c>
    </row>
    <row r="42" spans="9:27" x14ac:dyDescent="0.3">
      <c r="I42" t="b">
        <v>0</v>
      </c>
      <c r="J42" t="b">
        <v>0</v>
      </c>
      <c r="K42" t="b">
        <v>0</v>
      </c>
      <c r="L42" s="23" t="str">
        <f t="shared" si="3"/>
        <v/>
      </c>
      <c r="M42" t="str">
        <f t="shared" si="4"/>
        <v/>
      </c>
      <c r="N42" t="str">
        <v/>
      </c>
      <c r="O42" t="str">
        <v/>
      </c>
      <c r="P42" t="str">
        <v/>
      </c>
      <c r="Q42" t="str">
        <v/>
      </c>
      <c r="R42" t="str">
        <v/>
      </c>
      <c r="S42" t="str">
        <v/>
      </c>
      <c r="Y42" t="str">
        <f t="shared" si="0"/>
        <v/>
      </c>
      <c r="Z42" t="str">
        <f t="shared" si="1"/>
        <v/>
      </c>
      <c r="AA42" t="str">
        <f t="shared" si="2"/>
        <v/>
      </c>
    </row>
    <row r="43" spans="9:27" x14ac:dyDescent="0.3">
      <c r="I43" t="b">
        <v>0</v>
      </c>
      <c r="J43" t="b">
        <v>0</v>
      </c>
      <c r="K43" t="b">
        <v>0</v>
      </c>
      <c r="L43" s="23" t="str">
        <f t="shared" si="3"/>
        <v/>
      </c>
      <c r="M43" t="str">
        <f t="shared" si="4"/>
        <v/>
      </c>
      <c r="N43" t="str">
        <v/>
      </c>
      <c r="O43" t="str">
        <v/>
      </c>
      <c r="P43" t="str">
        <v/>
      </c>
      <c r="Q43" t="str">
        <v/>
      </c>
      <c r="R43" t="str">
        <v/>
      </c>
      <c r="S43" t="str">
        <v/>
      </c>
      <c r="Y43" t="str">
        <f t="shared" si="0"/>
        <v/>
      </c>
      <c r="Z43" t="str">
        <f t="shared" si="1"/>
        <v/>
      </c>
      <c r="AA43" t="str">
        <f t="shared" si="2"/>
        <v/>
      </c>
    </row>
    <row r="44" spans="9:27" x14ac:dyDescent="0.3">
      <c r="I44" t="b">
        <v>0</v>
      </c>
      <c r="J44" t="b">
        <v>0</v>
      </c>
      <c r="K44" t="b">
        <v>0</v>
      </c>
      <c r="L44" s="23" t="str">
        <f t="shared" si="3"/>
        <v/>
      </c>
      <c r="M44" t="str">
        <f t="shared" si="4"/>
        <v/>
      </c>
      <c r="N44" t="str">
        <v/>
      </c>
      <c r="O44" t="str">
        <v/>
      </c>
      <c r="P44" t="str">
        <v/>
      </c>
      <c r="Q44" t="str">
        <v/>
      </c>
      <c r="R44" t="str">
        <v/>
      </c>
      <c r="S44" t="str">
        <v/>
      </c>
      <c r="Y44" t="str">
        <f t="shared" si="0"/>
        <v/>
      </c>
      <c r="Z44" t="str">
        <f t="shared" si="1"/>
        <v/>
      </c>
      <c r="AA44" t="str">
        <f t="shared" si="2"/>
        <v/>
      </c>
    </row>
    <row r="45" spans="9:27" x14ac:dyDescent="0.3">
      <c r="I45" t="b">
        <v>0</v>
      </c>
      <c r="J45" t="b">
        <v>0</v>
      </c>
      <c r="K45" t="b">
        <v>0</v>
      </c>
      <c r="L45" s="23" t="str">
        <f t="shared" si="3"/>
        <v/>
      </c>
      <c r="M45" t="str">
        <f t="shared" si="4"/>
        <v/>
      </c>
      <c r="N45" t="str">
        <v/>
      </c>
      <c r="O45" t="str">
        <v/>
      </c>
      <c r="P45" t="str">
        <v/>
      </c>
      <c r="Q45" t="str">
        <v/>
      </c>
      <c r="R45" t="str">
        <v/>
      </c>
      <c r="S45" t="str">
        <v/>
      </c>
      <c r="Y45" t="str">
        <f t="shared" si="0"/>
        <v/>
      </c>
      <c r="Z45" t="str">
        <f t="shared" si="1"/>
        <v/>
      </c>
      <c r="AA45" t="str">
        <f t="shared" si="2"/>
        <v/>
      </c>
    </row>
    <row r="46" spans="9:27" x14ac:dyDescent="0.3">
      <c r="I46" t="b">
        <v>0</v>
      </c>
      <c r="J46" t="b">
        <v>0</v>
      </c>
      <c r="K46" t="b">
        <v>0</v>
      </c>
      <c r="L46" s="23" t="str">
        <f t="shared" si="3"/>
        <v/>
      </c>
      <c r="M46" t="str">
        <f t="shared" si="4"/>
        <v/>
      </c>
      <c r="N46" t="str">
        <v/>
      </c>
      <c r="O46" t="str">
        <v/>
      </c>
      <c r="P46" t="str">
        <v/>
      </c>
      <c r="Q46" t="str">
        <v/>
      </c>
      <c r="R46" t="str">
        <v/>
      </c>
      <c r="S46" t="str">
        <v/>
      </c>
      <c r="Y46" t="str">
        <f t="shared" si="0"/>
        <v/>
      </c>
      <c r="Z46" t="str">
        <f t="shared" si="1"/>
        <v/>
      </c>
      <c r="AA46" t="str">
        <f t="shared" si="2"/>
        <v/>
      </c>
    </row>
    <row r="47" spans="9:27" x14ac:dyDescent="0.3">
      <c r="I47" t="b">
        <v>0</v>
      </c>
      <c r="J47" t="b">
        <v>0</v>
      </c>
      <c r="K47" t="b">
        <v>0</v>
      </c>
      <c r="L47" s="23" t="str">
        <f t="shared" si="3"/>
        <v/>
      </c>
      <c r="M47" t="str">
        <f t="shared" si="4"/>
        <v/>
      </c>
      <c r="N47" t="str">
        <v/>
      </c>
      <c r="O47" t="str">
        <v/>
      </c>
      <c r="P47" t="str">
        <v/>
      </c>
      <c r="Q47" t="str">
        <v/>
      </c>
      <c r="R47" t="str">
        <v/>
      </c>
      <c r="S47" t="str">
        <v/>
      </c>
      <c r="Y47" t="str">
        <f t="shared" si="0"/>
        <v/>
      </c>
      <c r="Z47" t="str">
        <f t="shared" si="1"/>
        <v/>
      </c>
      <c r="AA47" t="str">
        <f t="shared" si="2"/>
        <v/>
      </c>
    </row>
    <row r="48" spans="9:27" x14ac:dyDescent="0.3">
      <c r="I48" t="b">
        <v>0</v>
      </c>
      <c r="J48" t="b">
        <v>0</v>
      </c>
      <c r="K48" t="b">
        <v>0</v>
      </c>
      <c r="L48" s="23" t="str">
        <f t="shared" si="3"/>
        <v/>
      </c>
      <c r="M48" t="str">
        <f t="shared" si="4"/>
        <v/>
      </c>
      <c r="N48" t="str">
        <v/>
      </c>
      <c r="O48" t="str">
        <v/>
      </c>
      <c r="P48" t="str">
        <v/>
      </c>
      <c r="Q48" t="str">
        <v/>
      </c>
      <c r="R48" t="str">
        <v/>
      </c>
      <c r="S48" t="str">
        <v/>
      </c>
      <c r="Y48" t="str">
        <f t="shared" si="0"/>
        <v/>
      </c>
      <c r="Z48" t="str">
        <f t="shared" si="1"/>
        <v/>
      </c>
      <c r="AA48" t="str">
        <f t="shared" si="2"/>
        <v/>
      </c>
    </row>
    <row r="49" spans="9:27" x14ac:dyDescent="0.3">
      <c r="I49" t="b">
        <v>0</v>
      </c>
      <c r="J49" t="b">
        <v>0</v>
      </c>
      <c r="K49" t="b">
        <v>0</v>
      </c>
      <c r="L49" s="23" t="str">
        <f t="shared" si="3"/>
        <v/>
      </c>
      <c r="M49" t="str">
        <f t="shared" si="4"/>
        <v/>
      </c>
      <c r="N49" t="str">
        <v/>
      </c>
      <c r="O49" t="str">
        <v/>
      </c>
      <c r="P49" t="str">
        <v/>
      </c>
      <c r="Q49" t="str">
        <v/>
      </c>
      <c r="R49" t="str">
        <v/>
      </c>
      <c r="S49" t="str">
        <v/>
      </c>
      <c r="Y49" t="str">
        <f t="shared" si="0"/>
        <v/>
      </c>
      <c r="Z49" t="str">
        <f t="shared" si="1"/>
        <v/>
      </c>
      <c r="AA49" t="str">
        <f t="shared" si="2"/>
        <v/>
      </c>
    </row>
    <row r="50" spans="9:27" x14ac:dyDescent="0.3">
      <c r="I50" t="b">
        <v>0</v>
      </c>
      <c r="J50" t="b">
        <v>0</v>
      </c>
      <c r="K50" t="b">
        <v>0</v>
      </c>
      <c r="L50" s="23" t="str">
        <f t="shared" si="3"/>
        <v/>
      </c>
      <c r="M50" t="str">
        <f t="shared" si="4"/>
        <v/>
      </c>
      <c r="N50" t="str">
        <v/>
      </c>
      <c r="O50" t="str">
        <v/>
      </c>
      <c r="P50" t="str">
        <v/>
      </c>
      <c r="Q50" t="str">
        <v/>
      </c>
      <c r="R50" t="str">
        <v/>
      </c>
      <c r="S50" t="str">
        <v/>
      </c>
      <c r="Y50" t="str">
        <f t="shared" si="0"/>
        <v/>
      </c>
      <c r="Z50" t="str">
        <f t="shared" si="1"/>
        <v/>
      </c>
      <c r="AA50" t="str">
        <f t="shared" si="2"/>
        <v/>
      </c>
    </row>
    <row r="51" spans="9:27" x14ac:dyDescent="0.3">
      <c r="I51" t="b">
        <v>0</v>
      </c>
      <c r="J51" t="b">
        <v>0</v>
      </c>
      <c r="K51" t="b">
        <v>0</v>
      </c>
      <c r="L51" s="23" t="str">
        <f t="shared" si="3"/>
        <v/>
      </c>
      <c r="M51" t="str">
        <f t="shared" si="4"/>
        <v/>
      </c>
      <c r="N51" t="str">
        <v/>
      </c>
      <c r="O51" t="str">
        <v/>
      </c>
      <c r="P51" t="str">
        <v/>
      </c>
      <c r="Q51" t="str">
        <v/>
      </c>
      <c r="R51" t="str">
        <v/>
      </c>
      <c r="S51" t="str">
        <v/>
      </c>
      <c r="Y51" t="str">
        <f t="shared" si="0"/>
        <v/>
      </c>
      <c r="Z51" t="str">
        <f t="shared" si="1"/>
        <v/>
      </c>
      <c r="AA51" t="str">
        <f t="shared" si="2"/>
        <v/>
      </c>
    </row>
    <row r="52" spans="9:27" x14ac:dyDescent="0.3">
      <c r="I52" t="b">
        <v>1</v>
      </c>
      <c r="J52" t="b">
        <v>1</v>
      </c>
      <c r="K52" t="b">
        <v>1</v>
      </c>
      <c r="L52" s="23">
        <f t="shared" si="3"/>
        <v>2</v>
      </c>
      <c r="M52">
        <f t="shared" si="4"/>
        <v>2</v>
      </c>
      <c r="N52" t="str">
        <v>Students show that they know elements of (for example) structures, or requirements. May also include relevance of matched items</v>
      </c>
      <c r="O52" t="str">
        <v>Matching test</v>
      </c>
      <c r="P52" t="str">
        <v>Students match items. Often used with diagrams and series of labels, or with matched statements. Matching can be simple or complex.</v>
      </c>
      <c r="Q52" t="str">
        <v>Matching test</v>
      </c>
      <c r="R52" t="str">
        <v>Students match items. Often used with diagrams and series of labels, or with matched statements. Matching can be simple or complex.</v>
      </c>
      <c r="S52" t="str">
        <v>Students show that they know elements of (for example) structures, or requirements. May also include relevance of matched items</v>
      </c>
      <c r="Y52" t="str">
        <f t="shared" si="0"/>
        <v/>
      </c>
      <c r="Z52" t="str">
        <f t="shared" si="1"/>
        <v/>
      </c>
      <c r="AA52" t="str">
        <f t="shared" si="2"/>
        <v/>
      </c>
    </row>
    <row r="53" spans="9:27" x14ac:dyDescent="0.3">
      <c r="I53" t="b">
        <v>0</v>
      </c>
      <c r="J53" t="b">
        <v>0</v>
      </c>
      <c r="K53" t="b">
        <v>0</v>
      </c>
      <c r="L53" s="23" t="str">
        <f t="shared" si="3"/>
        <v/>
      </c>
      <c r="M53" t="str">
        <f t="shared" si="4"/>
        <v/>
      </c>
      <c r="N53" t="str">
        <v/>
      </c>
      <c r="O53" t="str">
        <v/>
      </c>
      <c r="P53" t="str">
        <v/>
      </c>
      <c r="Q53" t="str">
        <v/>
      </c>
      <c r="R53" t="str">
        <v/>
      </c>
      <c r="S53" t="str">
        <v/>
      </c>
      <c r="Y53" t="str">
        <f t="shared" si="0"/>
        <v/>
      </c>
      <c r="Z53" t="str">
        <f t="shared" si="1"/>
        <v/>
      </c>
      <c r="AA53" t="str">
        <f t="shared" si="2"/>
        <v/>
      </c>
    </row>
    <row r="54" spans="9:27" x14ac:dyDescent="0.3">
      <c r="I54" t="b">
        <v>0</v>
      </c>
      <c r="J54" t="b">
        <v>0</v>
      </c>
      <c r="K54" t="b">
        <v>0</v>
      </c>
      <c r="L54" s="23" t="str">
        <f t="shared" si="3"/>
        <v/>
      </c>
      <c r="M54" t="str">
        <f t="shared" si="4"/>
        <v/>
      </c>
      <c r="N54" t="str">
        <v/>
      </c>
      <c r="O54" t="str">
        <v/>
      </c>
      <c r="P54" t="str">
        <v/>
      </c>
      <c r="Q54" t="str">
        <v/>
      </c>
      <c r="R54" t="str">
        <v/>
      </c>
      <c r="S54" t="str">
        <v/>
      </c>
      <c r="Y54" t="str">
        <f t="shared" si="0"/>
        <v/>
      </c>
      <c r="Z54" t="str">
        <f t="shared" si="1"/>
        <v/>
      </c>
      <c r="AA54" t="str">
        <f t="shared" si="2"/>
        <v/>
      </c>
    </row>
    <row r="55" spans="9:27" x14ac:dyDescent="0.3">
      <c r="I55" t="b">
        <v>0</v>
      </c>
      <c r="J55" t="b">
        <v>0</v>
      </c>
      <c r="K55" t="b">
        <v>0</v>
      </c>
      <c r="L55" s="23" t="str">
        <f t="shared" si="3"/>
        <v/>
      </c>
      <c r="M55" t="str">
        <f t="shared" si="4"/>
        <v/>
      </c>
      <c r="N55" t="str">
        <v/>
      </c>
      <c r="O55" t="str">
        <v/>
      </c>
      <c r="P55" t="str">
        <v/>
      </c>
      <c r="Q55" t="str">
        <v/>
      </c>
      <c r="R55" t="str">
        <v/>
      </c>
      <c r="S55" t="str">
        <v/>
      </c>
      <c r="Y55" t="str">
        <f t="shared" si="0"/>
        <v/>
      </c>
      <c r="Z55" t="str">
        <f t="shared" si="1"/>
        <v/>
      </c>
      <c r="AA55" t="str">
        <f t="shared" si="2"/>
        <v/>
      </c>
    </row>
    <row r="56" spans="9:27" x14ac:dyDescent="0.3">
      <c r="I56" t="b">
        <v>0</v>
      </c>
      <c r="J56" t="b">
        <v>0</v>
      </c>
      <c r="K56" t="b">
        <v>0</v>
      </c>
      <c r="L56" s="23" t="str">
        <f t="shared" si="3"/>
        <v/>
      </c>
      <c r="M56" t="str">
        <f t="shared" si="4"/>
        <v/>
      </c>
      <c r="N56" t="str">
        <v/>
      </c>
      <c r="O56" t="str">
        <v/>
      </c>
      <c r="P56" t="str">
        <v/>
      </c>
      <c r="Q56" t="str">
        <v/>
      </c>
      <c r="R56" t="str">
        <v/>
      </c>
      <c r="S56" t="str">
        <v/>
      </c>
      <c r="Y56" t="str">
        <f t="shared" si="0"/>
        <v/>
      </c>
      <c r="Z56" t="str">
        <f t="shared" si="1"/>
        <v/>
      </c>
      <c r="AA56" t="str">
        <f t="shared" si="2"/>
        <v/>
      </c>
    </row>
    <row r="57" spans="9:27" x14ac:dyDescent="0.3">
      <c r="I57" t="b">
        <v>0</v>
      </c>
      <c r="J57" t="b">
        <v>0</v>
      </c>
      <c r="K57" t="b">
        <v>0</v>
      </c>
      <c r="L57" s="23" t="str">
        <f t="shared" si="3"/>
        <v/>
      </c>
      <c r="M57" t="str">
        <f t="shared" si="4"/>
        <v/>
      </c>
      <c r="N57" t="str">
        <v/>
      </c>
      <c r="O57" t="str">
        <v/>
      </c>
      <c r="P57" t="str">
        <v/>
      </c>
      <c r="Q57" t="str">
        <v/>
      </c>
      <c r="R57" t="str">
        <v/>
      </c>
      <c r="S57" t="str">
        <v/>
      </c>
      <c r="Y57" t="str">
        <f t="shared" si="0"/>
        <v/>
      </c>
      <c r="Z57" t="str">
        <f t="shared" si="1"/>
        <v/>
      </c>
      <c r="AA57" t="str">
        <f t="shared" si="2"/>
        <v/>
      </c>
    </row>
    <row r="58" spans="9:27" x14ac:dyDescent="0.3">
      <c r="I58" t="b">
        <v>0</v>
      </c>
      <c r="J58" t="b">
        <v>0</v>
      </c>
      <c r="K58" t="b">
        <v>0</v>
      </c>
      <c r="L58" s="23" t="str">
        <f t="shared" si="3"/>
        <v/>
      </c>
      <c r="M58" t="str">
        <f t="shared" si="4"/>
        <v/>
      </c>
      <c r="N58" t="str">
        <v/>
      </c>
      <c r="O58" t="str">
        <v/>
      </c>
      <c r="P58" t="str">
        <v/>
      </c>
      <c r="Q58" t="str">
        <v/>
      </c>
      <c r="R58" t="str">
        <v/>
      </c>
      <c r="S58" t="str">
        <v/>
      </c>
      <c r="Y58" t="str">
        <f t="shared" si="0"/>
        <v/>
      </c>
      <c r="Z58" t="str">
        <f t="shared" si="1"/>
        <v/>
      </c>
      <c r="AA58" t="str">
        <f t="shared" si="2"/>
        <v/>
      </c>
    </row>
    <row r="59" spans="9:27" x14ac:dyDescent="0.3">
      <c r="I59" t="b">
        <v>0</v>
      </c>
      <c r="J59" t="b">
        <v>0</v>
      </c>
      <c r="K59" t="b">
        <v>0</v>
      </c>
      <c r="L59" s="23" t="str">
        <f t="shared" si="3"/>
        <v/>
      </c>
      <c r="M59" t="str">
        <f t="shared" si="4"/>
        <v/>
      </c>
      <c r="N59" t="str">
        <v/>
      </c>
      <c r="O59" t="str">
        <v/>
      </c>
      <c r="P59" t="str">
        <v/>
      </c>
      <c r="Q59" t="str">
        <v/>
      </c>
      <c r="R59" t="str">
        <v/>
      </c>
      <c r="S59" t="str">
        <v/>
      </c>
      <c r="Y59" t="str">
        <f t="shared" si="0"/>
        <v/>
      </c>
      <c r="Z59" t="str">
        <f t="shared" si="1"/>
        <v/>
      </c>
      <c r="AA59" t="str">
        <f t="shared" si="2"/>
        <v/>
      </c>
    </row>
    <row r="60" spans="9:27" x14ac:dyDescent="0.3">
      <c r="I60" t="b">
        <v>0</v>
      </c>
      <c r="J60" t="b">
        <v>0</v>
      </c>
      <c r="K60" t="b">
        <v>0</v>
      </c>
      <c r="L60" s="23" t="str">
        <f t="shared" si="3"/>
        <v/>
      </c>
      <c r="M60" t="str">
        <f t="shared" si="4"/>
        <v/>
      </c>
      <c r="N60" t="str">
        <v/>
      </c>
      <c r="O60" t="str">
        <v/>
      </c>
      <c r="P60" t="str">
        <v/>
      </c>
      <c r="Q60" t="str">
        <v/>
      </c>
      <c r="R60" t="str">
        <v/>
      </c>
      <c r="S60" t="str">
        <v/>
      </c>
      <c r="Y60" t="str">
        <f t="shared" si="0"/>
        <v/>
      </c>
      <c r="Z60" t="str">
        <f t="shared" si="1"/>
        <v/>
      </c>
      <c r="AA60" t="str">
        <f t="shared" si="2"/>
        <v/>
      </c>
    </row>
    <row r="61" spans="9:27" x14ac:dyDescent="0.3">
      <c r="I61" t="b">
        <v>0</v>
      </c>
      <c r="J61" t="b">
        <v>0</v>
      </c>
      <c r="K61" t="b">
        <v>0</v>
      </c>
      <c r="L61" s="23" t="str">
        <f t="shared" si="3"/>
        <v/>
      </c>
      <c r="M61" t="str">
        <f t="shared" si="4"/>
        <v/>
      </c>
      <c r="N61" t="str">
        <v/>
      </c>
      <c r="O61" t="str">
        <v/>
      </c>
      <c r="P61" t="str">
        <v/>
      </c>
      <c r="Q61" t="str">
        <v/>
      </c>
      <c r="R61" t="str">
        <v/>
      </c>
      <c r="S61" t="str">
        <v/>
      </c>
      <c r="Y61" t="str">
        <f t="shared" si="0"/>
        <v/>
      </c>
      <c r="Z61" t="str">
        <f t="shared" si="1"/>
        <v/>
      </c>
      <c r="AA61" t="str">
        <f t="shared" si="2"/>
        <v/>
      </c>
    </row>
    <row r="62" spans="9:27" x14ac:dyDescent="0.3">
      <c r="I62" t="b">
        <v>0</v>
      </c>
      <c r="J62" t="b">
        <v>0</v>
      </c>
      <c r="K62" t="b">
        <v>0</v>
      </c>
      <c r="L62" s="23" t="str">
        <f t="shared" si="3"/>
        <v/>
      </c>
      <c r="M62" t="str">
        <f t="shared" si="4"/>
        <v/>
      </c>
      <c r="N62" t="str">
        <v/>
      </c>
      <c r="O62" t="str">
        <v/>
      </c>
      <c r="P62" t="str">
        <v/>
      </c>
      <c r="Q62" t="str">
        <v/>
      </c>
      <c r="R62" t="str">
        <v/>
      </c>
      <c r="S62" t="str">
        <v/>
      </c>
      <c r="Y62" t="str">
        <f t="shared" si="0"/>
        <v/>
      </c>
      <c r="Z62" t="str">
        <f t="shared" si="1"/>
        <v/>
      </c>
      <c r="AA62" t="str">
        <f t="shared" si="2"/>
        <v/>
      </c>
    </row>
    <row r="63" spans="9:27" x14ac:dyDescent="0.3">
      <c r="I63" t="b">
        <v>0</v>
      </c>
      <c r="J63" t="b">
        <v>0</v>
      </c>
      <c r="K63" t="b">
        <v>0</v>
      </c>
      <c r="L63" s="23" t="str">
        <f t="shared" si="3"/>
        <v/>
      </c>
      <c r="M63" t="str">
        <f t="shared" si="4"/>
        <v/>
      </c>
      <c r="N63" t="str">
        <v/>
      </c>
      <c r="O63" t="str">
        <v/>
      </c>
      <c r="P63" t="str">
        <v/>
      </c>
      <c r="Q63" t="str">
        <v/>
      </c>
      <c r="R63" t="str">
        <v/>
      </c>
      <c r="S63" t="str">
        <v/>
      </c>
      <c r="Y63" t="str">
        <f t="shared" si="0"/>
        <v/>
      </c>
      <c r="Z63" t="str">
        <f t="shared" si="1"/>
        <v/>
      </c>
      <c r="AA63" t="str">
        <f t="shared" si="2"/>
        <v/>
      </c>
    </row>
    <row r="64" spans="9:27" x14ac:dyDescent="0.3">
      <c r="I64" t="b">
        <v>0</v>
      </c>
      <c r="J64" t="b">
        <v>0</v>
      </c>
      <c r="K64" t="b">
        <v>0</v>
      </c>
      <c r="L64" s="23" t="str">
        <f t="shared" si="3"/>
        <v/>
      </c>
      <c r="M64" t="str">
        <f t="shared" si="4"/>
        <v/>
      </c>
      <c r="N64" t="str">
        <v/>
      </c>
      <c r="O64" t="str">
        <v/>
      </c>
      <c r="P64" t="str">
        <v/>
      </c>
      <c r="Q64" t="str">
        <v/>
      </c>
      <c r="R64" t="str">
        <v/>
      </c>
      <c r="S64" t="str">
        <v/>
      </c>
      <c r="Y64" t="str">
        <f t="shared" si="0"/>
        <v/>
      </c>
      <c r="Z64" t="str">
        <f t="shared" si="1"/>
        <v/>
      </c>
      <c r="AA64" t="str">
        <f t="shared" si="2"/>
        <v/>
      </c>
    </row>
    <row r="65" spans="9:27" x14ac:dyDescent="0.3">
      <c r="I65" t="b">
        <v>0</v>
      </c>
      <c r="J65" t="b">
        <v>0</v>
      </c>
      <c r="K65" t="b">
        <v>0</v>
      </c>
      <c r="L65" s="23" t="str">
        <f t="shared" si="3"/>
        <v/>
      </c>
      <c r="M65" t="str">
        <f t="shared" si="4"/>
        <v/>
      </c>
      <c r="N65" t="str">
        <v/>
      </c>
      <c r="O65" t="str">
        <v/>
      </c>
      <c r="P65" t="str">
        <v/>
      </c>
      <c r="Q65" t="str">
        <v/>
      </c>
      <c r="R65" t="str">
        <v/>
      </c>
      <c r="S65" t="str">
        <v/>
      </c>
      <c r="Y65" t="str">
        <f t="shared" si="0"/>
        <v/>
      </c>
      <c r="Z65" t="str">
        <f t="shared" si="1"/>
        <v/>
      </c>
      <c r="AA65" t="str">
        <f t="shared" si="2"/>
        <v/>
      </c>
    </row>
    <row r="66" spans="9:27" x14ac:dyDescent="0.3">
      <c r="I66" t="b">
        <v>0</v>
      </c>
      <c r="J66" t="b">
        <v>0</v>
      </c>
      <c r="K66" t="b">
        <v>0</v>
      </c>
      <c r="L66" s="23" t="str">
        <f t="shared" si="3"/>
        <v/>
      </c>
      <c r="M66" t="str">
        <f t="shared" si="4"/>
        <v/>
      </c>
      <c r="N66" t="str">
        <v/>
      </c>
      <c r="O66" t="str">
        <v/>
      </c>
      <c r="P66" t="str">
        <v/>
      </c>
      <c r="Q66" t="str">
        <v/>
      </c>
      <c r="R66" t="str">
        <v/>
      </c>
      <c r="S66" t="str">
        <v/>
      </c>
      <c r="Y66" t="str">
        <f t="shared" ref="Y66:Y73" si="5">IF(M85=2,N85,M85)</f>
        <v/>
      </c>
      <c r="Z66" t="str">
        <f t="shared" ref="Z66:Z73" si="6">IF(M85=2,O85,M85)</f>
        <v/>
      </c>
      <c r="AA66" t="str">
        <f t="shared" ref="AA66:AA73" si="7">IF(M85=2,P85,M85)</f>
        <v/>
      </c>
    </row>
    <row r="67" spans="9:27" x14ac:dyDescent="0.3">
      <c r="I67" t="b">
        <v>0</v>
      </c>
      <c r="J67" t="b">
        <v>0</v>
      </c>
      <c r="K67" t="b">
        <v>0</v>
      </c>
      <c r="L67" s="23" t="str">
        <f t="shared" si="3"/>
        <v/>
      </c>
      <c r="M67" t="str">
        <f t="shared" si="4"/>
        <v/>
      </c>
      <c r="N67" t="str">
        <v/>
      </c>
      <c r="O67" t="str">
        <v/>
      </c>
      <c r="P67" t="str">
        <v/>
      </c>
      <c r="Q67" t="str">
        <v/>
      </c>
      <c r="R67" t="str">
        <v/>
      </c>
      <c r="S67" t="str">
        <v/>
      </c>
      <c r="Y67" t="str">
        <f t="shared" si="5"/>
        <v/>
      </c>
      <c r="Z67" t="str">
        <f t="shared" si="6"/>
        <v/>
      </c>
      <c r="AA67" t="str">
        <f t="shared" si="7"/>
        <v/>
      </c>
    </row>
    <row r="68" spans="9:27" x14ac:dyDescent="0.3">
      <c r="I68" t="b">
        <v>0</v>
      </c>
      <c r="J68" t="b">
        <v>0</v>
      </c>
      <c r="K68" t="b">
        <v>0</v>
      </c>
      <c r="L68" s="23" t="str">
        <f t="shared" si="3"/>
        <v/>
      </c>
      <c r="M68" t="str">
        <f t="shared" si="4"/>
        <v/>
      </c>
      <c r="N68" t="str">
        <v/>
      </c>
      <c r="O68" t="str">
        <v/>
      </c>
      <c r="P68" t="str">
        <v/>
      </c>
      <c r="Q68" t="str">
        <v/>
      </c>
      <c r="R68" t="str">
        <v/>
      </c>
      <c r="S68" t="str">
        <v/>
      </c>
      <c r="Y68" t="str">
        <f t="shared" si="5"/>
        <v/>
      </c>
      <c r="Z68" t="str">
        <f t="shared" si="6"/>
        <v/>
      </c>
      <c r="AA68" t="str">
        <f t="shared" si="7"/>
        <v/>
      </c>
    </row>
    <row r="69" spans="9:27" x14ac:dyDescent="0.3">
      <c r="I69" t="b">
        <v>0</v>
      </c>
      <c r="J69" t="b">
        <v>0</v>
      </c>
      <c r="K69" t="b">
        <v>0</v>
      </c>
      <c r="L69" s="23" t="str">
        <f t="shared" si="3"/>
        <v/>
      </c>
      <c r="M69" t="str">
        <f t="shared" si="4"/>
        <v/>
      </c>
      <c r="N69" t="str">
        <v/>
      </c>
      <c r="O69" t="str">
        <v/>
      </c>
      <c r="P69" t="str">
        <v/>
      </c>
      <c r="Q69" t="str">
        <v/>
      </c>
      <c r="R69" t="str">
        <v/>
      </c>
      <c r="S69" t="str">
        <v/>
      </c>
      <c r="Y69" t="str">
        <f t="shared" si="5"/>
        <v/>
      </c>
      <c r="Z69" t="str">
        <f t="shared" si="6"/>
        <v/>
      </c>
      <c r="AA69" t="str">
        <f t="shared" si="7"/>
        <v/>
      </c>
    </row>
    <row r="70" spans="9:27" x14ac:dyDescent="0.3">
      <c r="I70" t="b">
        <v>0</v>
      </c>
      <c r="J70" t="b">
        <v>0</v>
      </c>
      <c r="K70" t="b">
        <v>0</v>
      </c>
      <c r="L70" s="23" t="str">
        <f t="shared" si="3"/>
        <v/>
      </c>
      <c r="M70" t="str">
        <f t="shared" si="4"/>
        <v/>
      </c>
      <c r="N70" t="str">
        <v/>
      </c>
      <c r="O70" t="str">
        <v/>
      </c>
      <c r="P70" t="str">
        <v/>
      </c>
      <c r="Q70" t="str">
        <v/>
      </c>
      <c r="R70" t="str">
        <v/>
      </c>
      <c r="S70" t="str">
        <v/>
      </c>
      <c r="Y70" t="str">
        <f t="shared" si="5"/>
        <v/>
      </c>
      <c r="Z70" t="str">
        <f t="shared" si="6"/>
        <v/>
      </c>
      <c r="AA70" t="str">
        <f t="shared" si="7"/>
        <v/>
      </c>
    </row>
    <row r="71" spans="9:27" x14ac:dyDescent="0.3">
      <c r="I71" t="b">
        <v>0</v>
      </c>
      <c r="J71" t="b">
        <v>0</v>
      </c>
      <c r="K71" t="b">
        <v>0</v>
      </c>
      <c r="L71" s="23" t="str">
        <f t="shared" si="3"/>
        <v/>
      </c>
      <c r="M71" t="str">
        <f t="shared" si="4"/>
        <v/>
      </c>
      <c r="N71" t="str">
        <v/>
      </c>
      <c r="O71" t="str">
        <v/>
      </c>
      <c r="P71" t="str">
        <v/>
      </c>
      <c r="Q71" t="str">
        <v/>
      </c>
      <c r="R71" t="str">
        <v/>
      </c>
      <c r="S71" t="str">
        <v/>
      </c>
      <c r="Y71" t="str">
        <f t="shared" si="5"/>
        <v/>
      </c>
      <c r="Z71" t="str">
        <f t="shared" si="6"/>
        <v/>
      </c>
      <c r="AA71" t="str">
        <f t="shared" si="7"/>
        <v/>
      </c>
    </row>
    <row r="72" spans="9:27" x14ac:dyDescent="0.3">
      <c r="I72" t="b">
        <v>0</v>
      </c>
      <c r="J72" t="b">
        <v>0</v>
      </c>
      <c r="K72" t="b">
        <v>0</v>
      </c>
      <c r="L72" s="23" t="str">
        <f t="shared" si="3"/>
        <v/>
      </c>
      <c r="M72" t="str">
        <f t="shared" si="4"/>
        <v/>
      </c>
      <c r="N72" t="str">
        <v/>
      </c>
      <c r="O72" t="str">
        <v/>
      </c>
      <c r="P72" t="str">
        <v/>
      </c>
      <c r="Q72" t="str">
        <v/>
      </c>
      <c r="R72" t="str">
        <v/>
      </c>
      <c r="S72" t="str">
        <v/>
      </c>
      <c r="Y72" t="str">
        <f t="shared" si="5"/>
        <v/>
      </c>
      <c r="Z72" t="str">
        <f t="shared" si="6"/>
        <v/>
      </c>
      <c r="AA72" t="str">
        <f t="shared" si="7"/>
        <v/>
      </c>
    </row>
    <row r="73" spans="9:27" x14ac:dyDescent="0.3">
      <c r="I73" t="b">
        <v>0</v>
      </c>
      <c r="J73" t="b">
        <v>0</v>
      </c>
      <c r="K73" t="b">
        <v>0</v>
      </c>
      <c r="L73" s="23" t="str">
        <f t="shared" si="3"/>
        <v/>
      </c>
      <c r="M73" t="str">
        <f t="shared" si="4"/>
        <v/>
      </c>
      <c r="N73" t="str">
        <v/>
      </c>
      <c r="O73" t="str">
        <v/>
      </c>
      <c r="P73" t="str">
        <v/>
      </c>
      <c r="Q73" t="str">
        <v/>
      </c>
      <c r="R73" t="str">
        <v/>
      </c>
      <c r="S73" t="str">
        <v/>
      </c>
      <c r="Y73" t="str">
        <f t="shared" si="5"/>
        <v/>
      </c>
      <c r="Z73" t="str">
        <f t="shared" si="6"/>
        <v/>
      </c>
      <c r="AA73" t="str">
        <f t="shared" si="7"/>
        <v/>
      </c>
    </row>
    <row r="74" spans="9:27" x14ac:dyDescent="0.3">
      <c r="I74" t="b">
        <v>0</v>
      </c>
      <c r="J74" t="b">
        <v>0</v>
      </c>
      <c r="K74" t="b">
        <v>0</v>
      </c>
      <c r="L74" s="23" t="str">
        <f t="shared" si="3"/>
        <v/>
      </c>
      <c r="M74" t="str">
        <f t="shared" si="4"/>
        <v/>
      </c>
      <c r="N74" t="str">
        <v/>
      </c>
      <c r="O74" t="str">
        <v/>
      </c>
      <c r="P74" t="str">
        <v/>
      </c>
      <c r="Q74" t="str">
        <v/>
      </c>
      <c r="R74" t="str">
        <v/>
      </c>
      <c r="S74" t="str">
        <v/>
      </c>
      <c r="Y74" t="str">
        <f>IF(K20=TRUE,S20,"")</f>
        <v/>
      </c>
      <c r="Z74" t="str">
        <f>IF(K20=TRUE,Q20,"")</f>
        <v/>
      </c>
      <c r="AA74" t="str">
        <f>IF(K20=TRUE,R20,"")</f>
        <v/>
      </c>
    </row>
    <row r="75" spans="9:27" x14ac:dyDescent="0.3">
      <c r="I75" t="b">
        <v>0</v>
      </c>
      <c r="J75" t="b">
        <v>0</v>
      </c>
      <c r="K75" t="b">
        <v>0</v>
      </c>
      <c r="L75" s="23" t="str">
        <f t="shared" si="3"/>
        <v/>
      </c>
      <c r="M75" t="str">
        <f t="shared" si="4"/>
        <v/>
      </c>
      <c r="N75" t="str">
        <v/>
      </c>
      <c r="O75" t="str">
        <v/>
      </c>
      <c r="P75" t="str">
        <v/>
      </c>
      <c r="Q75" t="str">
        <v/>
      </c>
      <c r="R75" t="str">
        <v/>
      </c>
      <c r="S75" t="str">
        <v/>
      </c>
      <c r="Y75" t="str">
        <f t="shared" ref="Y75:Y138" si="8">IF(K21=TRUE,S21,"")</f>
        <v/>
      </c>
      <c r="Z75" t="str">
        <f t="shared" ref="Z75:Z138" si="9">IF(K21=TRUE,Q21,"")</f>
        <v/>
      </c>
      <c r="AA75" t="str">
        <f t="shared" ref="AA75:AA138" si="10">IF(K21=TRUE,R21,"")</f>
        <v/>
      </c>
    </row>
    <row r="76" spans="9:27" x14ac:dyDescent="0.3">
      <c r="I76" t="b">
        <v>0</v>
      </c>
      <c r="J76" t="b">
        <v>0</v>
      </c>
      <c r="K76" t="b">
        <v>0</v>
      </c>
      <c r="L76" s="23" t="str">
        <f t="shared" si="3"/>
        <v/>
      </c>
      <c r="M76" t="str">
        <f t="shared" si="4"/>
        <v/>
      </c>
      <c r="N76" t="str">
        <v/>
      </c>
      <c r="O76" t="str">
        <v/>
      </c>
      <c r="P76" t="str">
        <v/>
      </c>
      <c r="Q76" t="str">
        <v/>
      </c>
      <c r="R76" t="str">
        <v/>
      </c>
      <c r="S76" t="str">
        <v/>
      </c>
      <c r="Y76" t="str">
        <f t="shared" si="8"/>
        <v/>
      </c>
      <c r="Z76" t="str">
        <f t="shared" si="9"/>
        <v/>
      </c>
      <c r="AA76" t="str">
        <f t="shared" si="10"/>
        <v/>
      </c>
    </row>
    <row r="77" spans="9:27" x14ac:dyDescent="0.3">
      <c r="I77" t="b">
        <v>0</v>
      </c>
      <c r="J77" t="b">
        <v>0</v>
      </c>
      <c r="K77" t="b">
        <v>0</v>
      </c>
      <c r="L77" s="23" t="str">
        <f t="shared" si="3"/>
        <v/>
      </c>
      <c r="M77" t="str">
        <f t="shared" si="4"/>
        <v/>
      </c>
      <c r="N77" t="str">
        <v/>
      </c>
      <c r="O77" t="str">
        <v/>
      </c>
      <c r="P77" t="str">
        <v/>
      </c>
      <c r="Q77" t="str">
        <v/>
      </c>
      <c r="R77" t="str">
        <v/>
      </c>
      <c r="S77" t="str">
        <v/>
      </c>
      <c r="Y77" t="str">
        <f t="shared" si="8"/>
        <v/>
      </c>
      <c r="Z77" t="str">
        <f t="shared" si="9"/>
        <v/>
      </c>
      <c r="AA77" t="str">
        <f t="shared" si="10"/>
        <v/>
      </c>
    </row>
    <row r="78" spans="9:27" x14ac:dyDescent="0.3">
      <c r="I78" t="b">
        <v>0</v>
      </c>
      <c r="J78" t="b">
        <v>0</v>
      </c>
      <c r="K78" t="b">
        <v>0</v>
      </c>
      <c r="L78" s="23" t="str">
        <f t="shared" si="3"/>
        <v/>
      </c>
      <c r="M78" t="str">
        <f t="shared" si="4"/>
        <v/>
      </c>
      <c r="N78" t="str">
        <v/>
      </c>
      <c r="O78" t="str">
        <v/>
      </c>
      <c r="P78" t="str">
        <v/>
      </c>
      <c r="Q78" t="str">
        <v/>
      </c>
      <c r="R78" t="str">
        <v/>
      </c>
      <c r="S78" t="str">
        <v/>
      </c>
      <c r="Y78" t="str">
        <f t="shared" si="8"/>
        <v/>
      </c>
      <c r="Z78" t="str">
        <f t="shared" si="9"/>
        <v/>
      </c>
      <c r="AA78" t="str">
        <f t="shared" si="10"/>
        <v/>
      </c>
    </row>
    <row r="79" spans="9:27" x14ac:dyDescent="0.3">
      <c r="I79" t="b">
        <v>0</v>
      </c>
      <c r="J79" t="b">
        <v>0</v>
      </c>
      <c r="K79" t="b">
        <v>0</v>
      </c>
      <c r="L79" s="23" t="str">
        <f t="shared" si="3"/>
        <v/>
      </c>
      <c r="M79" t="str">
        <f t="shared" si="4"/>
        <v/>
      </c>
      <c r="N79" t="str">
        <v/>
      </c>
      <c r="O79" t="str">
        <v/>
      </c>
      <c r="P79" t="str">
        <v/>
      </c>
      <c r="Q79" t="str">
        <v/>
      </c>
      <c r="R79" t="str">
        <v/>
      </c>
      <c r="S79" t="str">
        <v/>
      </c>
      <c r="Y79" t="str">
        <f t="shared" si="8"/>
        <v/>
      </c>
      <c r="Z79" t="str">
        <f t="shared" si="9"/>
        <v/>
      </c>
      <c r="AA79" t="str">
        <f t="shared" si="10"/>
        <v/>
      </c>
    </row>
    <row r="80" spans="9:27" x14ac:dyDescent="0.3">
      <c r="I80" t="b">
        <v>0</v>
      </c>
      <c r="J80" t="b">
        <v>0</v>
      </c>
      <c r="K80" t="b">
        <v>0</v>
      </c>
      <c r="L80" s="23" t="str">
        <f t="shared" si="3"/>
        <v/>
      </c>
      <c r="M80" t="str">
        <f t="shared" si="4"/>
        <v/>
      </c>
      <c r="N80" t="str">
        <v/>
      </c>
      <c r="O80" t="str">
        <v/>
      </c>
      <c r="P80" t="str">
        <v/>
      </c>
      <c r="Q80" t="str">
        <v/>
      </c>
      <c r="R80" t="str">
        <v/>
      </c>
      <c r="S80" t="str">
        <v/>
      </c>
      <c r="Y80" t="str">
        <f t="shared" si="8"/>
        <v/>
      </c>
      <c r="Z80" t="str">
        <f t="shared" si="9"/>
        <v/>
      </c>
      <c r="AA80" t="str">
        <f t="shared" si="10"/>
        <v/>
      </c>
    </row>
    <row r="81" spans="9:27" x14ac:dyDescent="0.3">
      <c r="I81" t="b">
        <v>0</v>
      </c>
      <c r="J81" t="b">
        <v>0</v>
      </c>
      <c r="K81" t="b">
        <v>0</v>
      </c>
      <c r="L81" s="23" t="str">
        <f t="shared" si="3"/>
        <v/>
      </c>
      <c r="M81" t="str">
        <f t="shared" si="4"/>
        <v/>
      </c>
      <c r="N81" t="str">
        <v/>
      </c>
      <c r="O81" t="str">
        <v/>
      </c>
      <c r="P81" t="str">
        <v/>
      </c>
      <c r="Q81" t="str">
        <v/>
      </c>
      <c r="R81" t="str">
        <v/>
      </c>
      <c r="S81" t="str">
        <v/>
      </c>
      <c r="Y81" t="str">
        <f t="shared" si="8"/>
        <v/>
      </c>
      <c r="Z81" t="str">
        <f t="shared" si="9"/>
        <v/>
      </c>
      <c r="AA81" t="str">
        <f t="shared" si="10"/>
        <v/>
      </c>
    </row>
    <row r="82" spans="9:27" x14ac:dyDescent="0.3">
      <c r="I82" t="b">
        <v>0</v>
      </c>
      <c r="J82" t="b">
        <v>0</v>
      </c>
      <c r="K82" t="b">
        <v>0</v>
      </c>
      <c r="L82" s="23" t="str">
        <f t="shared" si="3"/>
        <v/>
      </c>
      <c r="M82" t="str">
        <f t="shared" si="4"/>
        <v/>
      </c>
      <c r="N82" t="str">
        <v/>
      </c>
      <c r="O82" t="str">
        <v/>
      </c>
      <c r="P82" t="str">
        <v/>
      </c>
      <c r="Q82" t="str">
        <v/>
      </c>
      <c r="R82" t="str">
        <v/>
      </c>
      <c r="S82" t="str">
        <v/>
      </c>
      <c r="Y82" t="str">
        <f t="shared" si="8"/>
        <v/>
      </c>
      <c r="Z82" t="str">
        <f t="shared" si="9"/>
        <v/>
      </c>
      <c r="AA82" t="str">
        <f t="shared" si="10"/>
        <v/>
      </c>
    </row>
    <row r="83" spans="9:27" x14ac:dyDescent="0.3">
      <c r="I83" t="b">
        <v>0</v>
      </c>
      <c r="J83" t="b">
        <v>0</v>
      </c>
      <c r="K83" t="b">
        <v>0</v>
      </c>
      <c r="L83" s="23" t="str">
        <f t="shared" si="3"/>
        <v/>
      </c>
      <c r="M83" t="str">
        <f t="shared" si="4"/>
        <v/>
      </c>
      <c r="N83" t="str">
        <v/>
      </c>
      <c r="O83" t="str">
        <v/>
      </c>
      <c r="P83" t="str">
        <v/>
      </c>
      <c r="Q83" t="str">
        <v/>
      </c>
      <c r="R83" t="str">
        <v/>
      </c>
      <c r="S83" t="str">
        <v/>
      </c>
      <c r="Y83" t="str">
        <f t="shared" si="8"/>
        <v/>
      </c>
      <c r="Z83" t="str">
        <f t="shared" si="9"/>
        <v/>
      </c>
      <c r="AA83" t="str">
        <f t="shared" si="10"/>
        <v/>
      </c>
    </row>
    <row r="84" spans="9:27" x14ac:dyDescent="0.3">
      <c r="I84" t="b">
        <v>0</v>
      </c>
      <c r="J84" t="b">
        <v>0</v>
      </c>
      <c r="K84" t="b">
        <v>0</v>
      </c>
      <c r="L84" s="23" t="str">
        <f t="shared" si="3"/>
        <v/>
      </c>
      <c r="M84" t="str">
        <f t="shared" si="4"/>
        <v/>
      </c>
      <c r="N84" t="str">
        <v/>
      </c>
      <c r="O84" t="str">
        <v/>
      </c>
      <c r="P84" t="str">
        <v/>
      </c>
      <c r="Q84" t="str">
        <v/>
      </c>
      <c r="R84" t="str">
        <v/>
      </c>
      <c r="S84" t="str">
        <v/>
      </c>
      <c r="Y84" t="str">
        <f t="shared" si="8"/>
        <v/>
      </c>
      <c r="Z84" t="str">
        <f t="shared" si="9"/>
        <v/>
      </c>
      <c r="AA84" t="str">
        <f t="shared" si="10"/>
        <v/>
      </c>
    </row>
    <row r="85" spans="9:27" x14ac:dyDescent="0.3">
      <c r="I85" t="b">
        <v>0</v>
      </c>
      <c r="J85" t="b">
        <v>0</v>
      </c>
      <c r="K85" t="b">
        <v>0</v>
      </c>
      <c r="L85" s="23" t="str">
        <f t="shared" ref="L85:L92" si="11">IF(J85=TRUE, 2,"")</f>
        <v/>
      </c>
      <c r="M85" t="str">
        <f t="shared" ref="M85:M92" si="12">IF(I85=TRUE,2,IF(K85=TRUE,2,""))</f>
        <v/>
      </c>
      <c r="N85" t="str">
        <v/>
      </c>
      <c r="O85" t="str">
        <v/>
      </c>
      <c r="P85" t="str">
        <v/>
      </c>
      <c r="Q85" t="str">
        <v/>
      </c>
      <c r="R85" t="str">
        <v/>
      </c>
      <c r="S85" t="str">
        <v/>
      </c>
      <c r="Y85" t="str">
        <f t="shared" si="8"/>
        <v/>
      </c>
      <c r="Z85" t="str">
        <f t="shared" si="9"/>
        <v/>
      </c>
      <c r="AA85" t="str">
        <f t="shared" si="10"/>
        <v/>
      </c>
    </row>
    <row r="86" spans="9:27" x14ac:dyDescent="0.3">
      <c r="I86" t="b">
        <v>0</v>
      </c>
      <c r="J86" t="b">
        <v>0</v>
      </c>
      <c r="K86" t="b">
        <v>0</v>
      </c>
      <c r="L86" s="23" t="str">
        <f t="shared" si="11"/>
        <v/>
      </c>
      <c r="M86" t="str">
        <f t="shared" si="12"/>
        <v/>
      </c>
      <c r="N86" t="str">
        <v/>
      </c>
      <c r="O86" t="str">
        <v/>
      </c>
      <c r="P86" t="str">
        <v/>
      </c>
      <c r="Q86" t="str">
        <v/>
      </c>
      <c r="R86" t="str">
        <v/>
      </c>
      <c r="S86" t="str">
        <v/>
      </c>
      <c r="Y86" t="str">
        <f t="shared" si="8"/>
        <v/>
      </c>
      <c r="Z86" t="str">
        <f t="shared" si="9"/>
        <v/>
      </c>
      <c r="AA86" t="str">
        <f t="shared" si="10"/>
        <v/>
      </c>
    </row>
    <row r="87" spans="9:27" x14ac:dyDescent="0.3">
      <c r="I87" t="b">
        <v>0</v>
      </c>
      <c r="J87" t="b">
        <v>0</v>
      </c>
      <c r="K87" t="b">
        <v>0</v>
      </c>
      <c r="L87" s="23" t="str">
        <f t="shared" si="11"/>
        <v/>
      </c>
      <c r="M87" t="str">
        <f t="shared" si="12"/>
        <v/>
      </c>
      <c r="N87" t="str">
        <v/>
      </c>
      <c r="O87" t="str">
        <v/>
      </c>
      <c r="P87" t="str">
        <v/>
      </c>
      <c r="Q87" t="str">
        <v/>
      </c>
      <c r="R87" t="str">
        <v/>
      </c>
      <c r="S87" t="str">
        <v/>
      </c>
      <c r="Y87" t="str">
        <f t="shared" si="8"/>
        <v/>
      </c>
      <c r="Z87" t="str">
        <f t="shared" si="9"/>
        <v/>
      </c>
      <c r="AA87" t="str">
        <f t="shared" si="10"/>
        <v/>
      </c>
    </row>
    <row r="88" spans="9:27" x14ac:dyDescent="0.3">
      <c r="I88" t="b">
        <v>0</v>
      </c>
      <c r="J88" t="b">
        <v>0</v>
      </c>
      <c r="K88" t="b">
        <v>0</v>
      </c>
      <c r="L88" s="23" t="str">
        <f t="shared" si="11"/>
        <v/>
      </c>
      <c r="M88" t="str">
        <f t="shared" si="12"/>
        <v/>
      </c>
      <c r="N88" t="str">
        <v/>
      </c>
      <c r="O88" t="str">
        <v/>
      </c>
      <c r="P88" t="str">
        <v/>
      </c>
      <c r="Q88" t="str">
        <v/>
      </c>
      <c r="R88" t="str">
        <v/>
      </c>
      <c r="S88" t="str">
        <v/>
      </c>
      <c r="Y88" t="str">
        <f t="shared" si="8"/>
        <v/>
      </c>
      <c r="Z88" t="str">
        <f t="shared" si="9"/>
        <v/>
      </c>
      <c r="AA88" t="str">
        <f t="shared" si="10"/>
        <v/>
      </c>
    </row>
    <row r="89" spans="9:27" x14ac:dyDescent="0.3">
      <c r="I89" t="b">
        <v>0</v>
      </c>
      <c r="J89" t="b">
        <v>0</v>
      </c>
      <c r="K89" t="b">
        <v>0</v>
      </c>
      <c r="L89" s="23" t="str">
        <f t="shared" si="11"/>
        <v/>
      </c>
      <c r="M89" t="str">
        <f t="shared" si="12"/>
        <v/>
      </c>
      <c r="N89" t="str">
        <v/>
      </c>
      <c r="O89" t="str">
        <v/>
      </c>
      <c r="P89" t="str">
        <v/>
      </c>
      <c r="Q89" t="str">
        <v/>
      </c>
      <c r="R89" t="str">
        <v/>
      </c>
      <c r="S89" t="str">
        <v/>
      </c>
      <c r="Y89" t="str">
        <f t="shared" si="8"/>
        <v/>
      </c>
      <c r="Z89" t="str">
        <f t="shared" si="9"/>
        <v/>
      </c>
      <c r="AA89" t="str">
        <f t="shared" si="10"/>
        <v/>
      </c>
    </row>
    <row r="90" spans="9:27" x14ac:dyDescent="0.3">
      <c r="I90" t="b">
        <v>0</v>
      </c>
      <c r="J90" t="b">
        <v>0</v>
      </c>
      <c r="K90" t="b">
        <v>0</v>
      </c>
      <c r="L90" s="23" t="str">
        <f t="shared" si="11"/>
        <v/>
      </c>
      <c r="M90" t="str">
        <f t="shared" si="12"/>
        <v/>
      </c>
      <c r="N90" t="str">
        <v/>
      </c>
      <c r="O90" t="str">
        <v/>
      </c>
      <c r="P90" t="str">
        <v/>
      </c>
      <c r="Q90" t="str">
        <v/>
      </c>
      <c r="R90" t="str">
        <v/>
      </c>
      <c r="S90" t="str">
        <v/>
      </c>
      <c r="Y90" t="str">
        <f t="shared" si="8"/>
        <v/>
      </c>
      <c r="Z90" t="str">
        <f t="shared" si="9"/>
        <v/>
      </c>
      <c r="AA90" t="str">
        <f t="shared" si="10"/>
        <v/>
      </c>
    </row>
    <row r="91" spans="9:27" x14ac:dyDescent="0.3">
      <c r="I91" t="b">
        <v>0</v>
      </c>
      <c r="J91" t="b">
        <v>0</v>
      </c>
      <c r="K91" t="b">
        <v>0</v>
      </c>
      <c r="L91" s="23" t="str">
        <f t="shared" si="11"/>
        <v/>
      </c>
      <c r="M91" t="str">
        <f t="shared" si="12"/>
        <v/>
      </c>
      <c r="N91" t="str">
        <v/>
      </c>
      <c r="O91" t="str">
        <v/>
      </c>
      <c r="P91" t="str">
        <v/>
      </c>
      <c r="Q91" t="str">
        <v/>
      </c>
      <c r="R91" t="str">
        <v/>
      </c>
      <c r="S91" t="str">
        <v/>
      </c>
      <c r="Y91" t="str">
        <f t="shared" si="8"/>
        <v/>
      </c>
      <c r="Z91" t="str">
        <f t="shared" si="9"/>
        <v/>
      </c>
      <c r="AA91" t="str">
        <f t="shared" si="10"/>
        <v/>
      </c>
    </row>
    <row r="92" spans="9:27" x14ac:dyDescent="0.3">
      <c r="I92" t="b">
        <v>0</v>
      </c>
      <c r="J92" t="b">
        <v>0</v>
      </c>
      <c r="K92" t="b">
        <v>0</v>
      </c>
      <c r="L92" s="23" t="str">
        <f t="shared" si="11"/>
        <v/>
      </c>
      <c r="M92" t="str">
        <f t="shared" si="12"/>
        <v/>
      </c>
      <c r="N92" t="str">
        <v/>
      </c>
      <c r="O92" t="str">
        <v/>
      </c>
      <c r="P92" t="str">
        <v/>
      </c>
      <c r="Q92" t="str">
        <v/>
      </c>
      <c r="R92" t="str">
        <v/>
      </c>
      <c r="S92" t="str">
        <v/>
      </c>
      <c r="Y92" t="str">
        <f t="shared" si="8"/>
        <v/>
      </c>
      <c r="Z92" t="str">
        <f t="shared" si="9"/>
        <v/>
      </c>
      <c r="AA92" t="str">
        <f t="shared" si="10"/>
        <v/>
      </c>
    </row>
    <row r="93" spans="9:27" x14ac:dyDescent="0.3">
      <c r="Y93" t="str">
        <f t="shared" si="8"/>
        <v/>
      </c>
      <c r="Z93" t="str">
        <f t="shared" si="9"/>
        <v/>
      </c>
      <c r="AA93" t="str">
        <f t="shared" si="10"/>
        <v/>
      </c>
    </row>
    <row r="94" spans="9:27" x14ac:dyDescent="0.3">
      <c r="Y94" t="str">
        <f t="shared" si="8"/>
        <v/>
      </c>
      <c r="Z94" t="str">
        <f t="shared" si="9"/>
        <v/>
      </c>
      <c r="AA94" t="str">
        <f t="shared" si="10"/>
        <v/>
      </c>
    </row>
    <row r="95" spans="9:27" x14ac:dyDescent="0.3">
      <c r="Y95" t="str">
        <f t="shared" si="8"/>
        <v/>
      </c>
      <c r="Z95" t="str">
        <f t="shared" si="9"/>
        <v/>
      </c>
      <c r="AA95" t="str">
        <f t="shared" si="10"/>
        <v/>
      </c>
    </row>
    <row r="96" spans="9:27" x14ac:dyDescent="0.3">
      <c r="Y96" t="str">
        <f t="shared" si="8"/>
        <v/>
      </c>
      <c r="Z96" t="str">
        <f t="shared" si="9"/>
        <v/>
      </c>
      <c r="AA96" t="str">
        <f t="shared" si="10"/>
        <v/>
      </c>
    </row>
    <row r="97" spans="25:27" x14ac:dyDescent="0.3">
      <c r="Y97" t="str">
        <f t="shared" si="8"/>
        <v/>
      </c>
      <c r="Z97" t="str">
        <f t="shared" si="9"/>
        <v/>
      </c>
      <c r="AA97" t="str">
        <f t="shared" si="10"/>
        <v/>
      </c>
    </row>
    <row r="98" spans="25:27" x14ac:dyDescent="0.3">
      <c r="Y98" t="str">
        <f t="shared" si="8"/>
        <v/>
      </c>
      <c r="Z98" t="str">
        <f t="shared" si="9"/>
        <v/>
      </c>
      <c r="AA98" t="str">
        <f t="shared" si="10"/>
        <v/>
      </c>
    </row>
    <row r="99" spans="25:27" x14ac:dyDescent="0.3">
      <c r="Y99" t="str">
        <f t="shared" si="8"/>
        <v/>
      </c>
      <c r="Z99" t="str">
        <f t="shared" si="9"/>
        <v/>
      </c>
      <c r="AA99" t="str">
        <f t="shared" si="10"/>
        <v/>
      </c>
    </row>
    <row r="100" spans="25:27" x14ac:dyDescent="0.3">
      <c r="Y100" t="str">
        <f t="shared" si="8"/>
        <v/>
      </c>
      <c r="Z100" t="str">
        <f t="shared" si="9"/>
        <v/>
      </c>
      <c r="AA100" t="str">
        <f t="shared" si="10"/>
        <v/>
      </c>
    </row>
    <row r="101" spans="25:27" x14ac:dyDescent="0.3">
      <c r="Y101" t="str">
        <f t="shared" si="8"/>
        <v/>
      </c>
      <c r="Z101" t="str">
        <f t="shared" si="9"/>
        <v/>
      </c>
      <c r="AA101" t="str">
        <f t="shared" si="10"/>
        <v/>
      </c>
    </row>
    <row r="102" spans="25:27" x14ac:dyDescent="0.3">
      <c r="Y102" t="str">
        <f t="shared" si="8"/>
        <v/>
      </c>
      <c r="Z102" t="str">
        <f t="shared" si="9"/>
        <v/>
      </c>
      <c r="AA102" t="str">
        <f t="shared" si="10"/>
        <v/>
      </c>
    </row>
    <row r="103" spans="25:27" x14ac:dyDescent="0.3">
      <c r="Y103" t="str">
        <f t="shared" si="8"/>
        <v/>
      </c>
      <c r="Z103" t="str">
        <f t="shared" si="9"/>
        <v/>
      </c>
      <c r="AA103" t="str">
        <f t="shared" si="10"/>
        <v/>
      </c>
    </row>
    <row r="104" spans="25:27" x14ac:dyDescent="0.3">
      <c r="Y104" t="str">
        <f t="shared" si="8"/>
        <v/>
      </c>
      <c r="Z104" t="str">
        <f t="shared" si="9"/>
        <v/>
      </c>
      <c r="AA104" t="str">
        <f t="shared" si="10"/>
        <v/>
      </c>
    </row>
    <row r="105" spans="25:27" x14ac:dyDescent="0.3">
      <c r="Y105" t="str">
        <f t="shared" si="8"/>
        <v/>
      </c>
      <c r="Z105" t="str">
        <f t="shared" si="9"/>
        <v/>
      </c>
      <c r="AA105" t="str">
        <f t="shared" si="10"/>
        <v/>
      </c>
    </row>
    <row r="106" spans="25:27" x14ac:dyDescent="0.3">
      <c r="Y106" t="str">
        <f t="shared" si="8"/>
        <v>Students show that they know elements of (for example) structures, or requirements. May also include relevance of matched items</v>
      </c>
      <c r="Z106" t="str">
        <f t="shared" si="9"/>
        <v>Matching test</v>
      </c>
      <c r="AA106" t="str">
        <f t="shared" si="10"/>
        <v>Students match items. Often used with diagrams and series of labels, or with matched statements. Matching can be simple or complex.</v>
      </c>
    </row>
    <row r="107" spans="25:27" x14ac:dyDescent="0.3">
      <c r="Y107" t="str">
        <f t="shared" si="8"/>
        <v/>
      </c>
      <c r="Z107" t="str">
        <f t="shared" si="9"/>
        <v/>
      </c>
      <c r="AA107" t="str">
        <f t="shared" si="10"/>
        <v/>
      </c>
    </row>
    <row r="108" spans="25:27" x14ac:dyDescent="0.3">
      <c r="Y108" t="str">
        <f t="shared" si="8"/>
        <v/>
      </c>
      <c r="Z108" t="str">
        <f t="shared" si="9"/>
        <v/>
      </c>
      <c r="AA108" t="str">
        <f t="shared" si="10"/>
        <v/>
      </c>
    </row>
    <row r="109" spans="25:27" x14ac:dyDescent="0.3">
      <c r="Y109" t="str">
        <f t="shared" si="8"/>
        <v/>
      </c>
      <c r="Z109" t="str">
        <f t="shared" si="9"/>
        <v/>
      </c>
      <c r="AA109" t="str">
        <f t="shared" si="10"/>
        <v/>
      </c>
    </row>
    <row r="110" spans="25:27" x14ac:dyDescent="0.3">
      <c r="Y110" t="str">
        <f t="shared" si="8"/>
        <v/>
      </c>
      <c r="Z110" t="str">
        <f t="shared" si="9"/>
        <v/>
      </c>
      <c r="AA110" t="str">
        <f t="shared" si="10"/>
        <v/>
      </c>
    </row>
    <row r="111" spans="25:27" x14ac:dyDescent="0.3">
      <c r="Y111" t="str">
        <f t="shared" si="8"/>
        <v/>
      </c>
      <c r="Z111" t="str">
        <f t="shared" si="9"/>
        <v/>
      </c>
      <c r="AA111" t="str">
        <f t="shared" si="10"/>
        <v/>
      </c>
    </row>
    <row r="112" spans="25:27" x14ac:dyDescent="0.3">
      <c r="Y112" t="str">
        <f t="shared" si="8"/>
        <v/>
      </c>
      <c r="Z112" t="str">
        <f t="shared" si="9"/>
        <v/>
      </c>
      <c r="AA112" t="str">
        <f t="shared" si="10"/>
        <v/>
      </c>
    </row>
    <row r="113" spans="25:27" x14ac:dyDescent="0.3">
      <c r="Y113" t="str">
        <f t="shared" si="8"/>
        <v/>
      </c>
      <c r="Z113" t="str">
        <f t="shared" si="9"/>
        <v/>
      </c>
      <c r="AA113" t="str">
        <f t="shared" si="10"/>
        <v/>
      </c>
    </row>
    <row r="114" spans="25:27" x14ac:dyDescent="0.3">
      <c r="Y114" t="str">
        <f t="shared" si="8"/>
        <v/>
      </c>
      <c r="Z114" t="str">
        <f t="shared" si="9"/>
        <v/>
      </c>
      <c r="AA114" t="str">
        <f t="shared" si="10"/>
        <v/>
      </c>
    </row>
    <row r="115" spans="25:27" x14ac:dyDescent="0.3">
      <c r="Y115" t="str">
        <f t="shared" si="8"/>
        <v/>
      </c>
      <c r="Z115" t="str">
        <f t="shared" si="9"/>
        <v/>
      </c>
      <c r="AA115" t="str">
        <f t="shared" si="10"/>
        <v/>
      </c>
    </row>
    <row r="116" spans="25:27" x14ac:dyDescent="0.3">
      <c r="Y116" t="str">
        <f t="shared" si="8"/>
        <v/>
      </c>
      <c r="Z116" t="str">
        <f t="shared" si="9"/>
        <v/>
      </c>
      <c r="AA116" t="str">
        <f t="shared" si="10"/>
        <v/>
      </c>
    </row>
    <row r="117" spans="25:27" x14ac:dyDescent="0.3">
      <c r="Y117" t="str">
        <f t="shared" si="8"/>
        <v/>
      </c>
      <c r="Z117" t="str">
        <f t="shared" si="9"/>
        <v/>
      </c>
      <c r="AA117" t="str">
        <f t="shared" si="10"/>
        <v/>
      </c>
    </row>
    <row r="118" spans="25:27" x14ac:dyDescent="0.3">
      <c r="Y118" t="str">
        <f t="shared" si="8"/>
        <v/>
      </c>
      <c r="Z118" t="str">
        <f t="shared" si="9"/>
        <v/>
      </c>
      <c r="AA118" t="str">
        <f t="shared" si="10"/>
        <v/>
      </c>
    </row>
    <row r="119" spans="25:27" x14ac:dyDescent="0.3">
      <c r="Y119" t="str">
        <f t="shared" si="8"/>
        <v/>
      </c>
      <c r="Z119" t="str">
        <f t="shared" si="9"/>
        <v/>
      </c>
      <c r="AA119" t="str">
        <f t="shared" si="10"/>
        <v/>
      </c>
    </row>
    <row r="120" spans="25:27" x14ac:dyDescent="0.3">
      <c r="Y120" t="str">
        <f t="shared" si="8"/>
        <v/>
      </c>
      <c r="Z120" t="str">
        <f t="shared" si="9"/>
        <v/>
      </c>
      <c r="AA120" t="str">
        <f t="shared" si="10"/>
        <v/>
      </c>
    </row>
    <row r="121" spans="25:27" x14ac:dyDescent="0.3">
      <c r="Y121" t="str">
        <f t="shared" si="8"/>
        <v/>
      </c>
      <c r="Z121" t="str">
        <f t="shared" si="9"/>
        <v/>
      </c>
      <c r="AA121" t="str">
        <f t="shared" si="10"/>
        <v/>
      </c>
    </row>
    <row r="122" spans="25:27" x14ac:dyDescent="0.3">
      <c r="Y122" t="str">
        <f t="shared" si="8"/>
        <v/>
      </c>
      <c r="Z122" t="str">
        <f t="shared" si="9"/>
        <v/>
      </c>
      <c r="AA122" t="str">
        <f t="shared" si="10"/>
        <v/>
      </c>
    </row>
    <row r="123" spans="25:27" x14ac:dyDescent="0.3">
      <c r="Y123" t="str">
        <f t="shared" si="8"/>
        <v/>
      </c>
      <c r="Z123" t="str">
        <f t="shared" si="9"/>
        <v/>
      </c>
      <c r="AA123" t="str">
        <f t="shared" si="10"/>
        <v/>
      </c>
    </row>
    <row r="124" spans="25:27" x14ac:dyDescent="0.3">
      <c r="Y124" t="str">
        <f t="shared" si="8"/>
        <v/>
      </c>
      <c r="Z124" t="str">
        <f t="shared" si="9"/>
        <v/>
      </c>
      <c r="AA124" t="str">
        <f t="shared" si="10"/>
        <v/>
      </c>
    </row>
    <row r="125" spans="25:27" x14ac:dyDescent="0.3">
      <c r="Y125" t="str">
        <f t="shared" si="8"/>
        <v/>
      </c>
      <c r="Z125" t="str">
        <f t="shared" si="9"/>
        <v/>
      </c>
      <c r="AA125" t="str">
        <f t="shared" si="10"/>
        <v/>
      </c>
    </row>
    <row r="126" spans="25:27" x14ac:dyDescent="0.3">
      <c r="Y126" t="str">
        <f t="shared" si="8"/>
        <v/>
      </c>
      <c r="Z126" t="str">
        <f t="shared" si="9"/>
        <v/>
      </c>
      <c r="AA126" t="str">
        <f t="shared" si="10"/>
        <v/>
      </c>
    </row>
    <row r="127" spans="25:27" x14ac:dyDescent="0.3">
      <c r="Y127" t="str">
        <f t="shared" si="8"/>
        <v/>
      </c>
      <c r="Z127" t="str">
        <f t="shared" si="9"/>
        <v/>
      </c>
      <c r="AA127" t="str">
        <f t="shared" si="10"/>
        <v/>
      </c>
    </row>
    <row r="128" spans="25:27" x14ac:dyDescent="0.3">
      <c r="Y128" t="str">
        <f t="shared" si="8"/>
        <v/>
      </c>
      <c r="Z128" t="str">
        <f t="shared" si="9"/>
        <v/>
      </c>
      <c r="AA128" t="str">
        <f t="shared" si="10"/>
        <v/>
      </c>
    </row>
    <row r="129" spans="17:27" x14ac:dyDescent="0.3">
      <c r="Y129" t="str">
        <f t="shared" si="8"/>
        <v/>
      </c>
      <c r="Z129" t="str">
        <f t="shared" si="9"/>
        <v/>
      </c>
      <c r="AA129" t="str">
        <f t="shared" si="10"/>
        <v/>
      </c>
    </row>
    <row r="130" spans="17:27" x14ac:dyDescent="0.3">
      <c r="Y130" t="str">
        <f t="shared" si="8"/>
        <v/>
      </c>
      <c r="Z130" t="str">
        <f t="shared" si="9"/>
        <v/>
      </c>
      <c r="AA130" t="str">
        <f t="shared" si="10"/>
        <v/>
      </c>
    </row>
    <row r="131" spans="17:27" x14ac:dyDescent="0.3">
      <c r="Y131" t="str">
        <f t="shared" si="8"/>
        <v/>
      </c>
      <c r="Z131" t="str">
        <f t="shared" si="9"/>
        <v/>
      </c>
      <c r="AA131" t="str">
        <f t="shared" si="10"/>
        <v/>
      </c>
    </row>
    <row r="132" spans="17:27" x14ac:dyDescent="0.3">
      <c r="Y132" t="str">
        <f t="shared" si="8"/>
        <v/>
      </c>
      <c r="Z132" t="str">
        <f t="shared" si="9"/>
        <v/>
      </c>
      <c r="AA132" t="str">
        <f t="shared" si="10"/>
        <v/>
      </c>
    </row>
    <row r="133" spans="17:27" x14ac:dyDescent="0.3">
      <c r="Y133" t="str">
        <f t="shared" si="8"/>
        <v/>
      </c>
      <c r="Z133" t="str">
        <f t="shared" si="9"/>
        <v/>
      </c>
      <c r="AA133" t="str">
        <f t="shared" si="10"/>
        <v/>
      </c>
    </row>
    <row r="134" spans="17:27" x14ac:dyDescent="0.3">
      <c r="Y134" t="str">
        <f t="shared" si="8"/>
        <v/>
      </c>
      <c r="Z134" t="str">
        <f t="shared" si="9"/>
        <v/>
      </c>
      <c r="AA134" t="str">
        <f t="shared" si="10"/>
        <v/>
      </c>
    </row>
    <row r="135" spans="17:27" x14ac:dyDescent="0.3">
      <c r="Y135" t="str">
        <f t="shared" si="8"/>
        <v/>
      </c>
      <c r="Z135" t="str">
        <f t="shared" si="9"/>
        <v/>
      </c>
      <c r="AA135" t="str">
        <f t="shared" si="10"/>
        <v/>
      </c>
    </row>
    <row r="136" spans="17:27" x14ac:dyDescent="0.3">
      <c r="V136" t="e" cm="1">
        <f t="array" ref="V136">fin</f>
        <v>#NAME?</v>
      </c>
      <c r="Y136" t="str">
        <f t="shared" si="8"/>
        <v/>
      </c>
      <c r="Z136" t="str">
        <f t="shared" si="9"/>
        <v/>
      </c>
      <c r="AA136" t="str">
        <f t="shared" si="10"/>
        <v/>
      </c>
    </row>
    <row r="137" spans="17:27" x14ac:dyDescent="0.3">
      <c r="Y137" t="str">
        <f t="shared" si="8"/>
        <v/>
      </c>
      <c r="Z137" t="str">
        <f t="shared" si="9"/>
        <v/>
      </c>
      <c r="AA137" t="str">
        <f t="shared" si="10"/>
        <v/>
      </c>
    </row>
    <row r="138" spans="17:27" x14ac:dyDescent="0.3">
      <c r="Y138" t="str">
        <f t="shared" si="8"/>
        <v/>
      </c>
      <c r="Z138" t="str">
        <f t="shared" si="9"/>
        <v/>
      </c>
      <c r="AA138" t="str">
        <f t="shared" si="10"/>
        <v/>
      </c>
    </row>
    <row r="139" spans="17:27" x14ac:dyDescent="0.3">
      <c r="Y139" t="str">
        <f t="shared" ref="Y139:Y154" si="13">IF(K85=TRUE,S85,"")</f>
        <v/>
      </c>
      <c r="Z139" t="str">
        <f t="shared" ref="Z139:Z154" si="14">IF(K85=TRUE,Q85,"")</f>
        <v/>
      </c>
      <c r="AA139" t="str">
        <f t="shared" ref="AA139:AA154" si="15">IF(K85=TRUE,R85,"")</f>
        <v/>
      </c>
    </row>
    <row r="140" spans="17:27" x14ac:dyDescent="0.3">
      <c r="Q140" t="s">
        <v>164</v>
      </c>
      <c r="Y140" t="str">
        <f t="shared" si="13"/>
        <v/>
      </c>
      <c r="Z140" t="str">
        <f t="shared" si="14"/>
        <v/>
      </c>
      <c r="AA140" t="str">
        <f t="shared" si="15"/>
        <v/>
      </c>
    </row>
    <row r="141" spans="17:27" x14ac:dyDescent="0.3">
      <c r="Y141" t="str">
        <f t="shared" si="13"/>
        <v/>
      </c>
      <c r="Z141" t="str">
        <f t="shared" si="14"/>
        <v/>
      </c>
      <c r="AA141" t="str">
        <f t="shared" si="15"/>
        <v/>
      </c>
    </row>
    <row r="142" spans="17:27" x14ac:dyDescent="0.3">
      <c r="Y142" t="str">
        <f t="shared" si="13"/>
        <v/>
      </c>
      <c r="Z142" t="str">
        <f t="shared" si="14"/>
        <v/>
      </c>
      <c r="AA142" t="str">
        <f t="shared" si="15"/>
        <v/>
      </c>
    </row>
    <row r="143" spans="17:27" x14ac:dyDescent="0.3">
      <c r="Y143" t="str">
        <f t="shared" si="13"/>
        <v/>
      </c>
      <c r="Z143" t="str">
        <f t="shared" si="14"/>
        <v/>
      </c>
      <c r="AA143" t="str">
        <f t="shared" si="15"/>
        <v/>
      </c>
    </row>
    <row r="144" spans="17:27" x14ac:dyDescent="0.3">
      <c r="Y144" t="str">
        <f t="shared" si="13"/>
        <v/>
      </c>
      <c r="Z144" t="str">
        <f t="shared" si="14"/>
        <v/>
      </c>
      <c r="AA144" t="str">
        <f t="shared" si="15"/>
        <v/>
      </c>
    </row>
    <row r="145" spans="4:30" x14ac:dyDescent="0.3">
      <c r="Y145" t="str">
        <f t="shared" si="13"/>
        <v/>
      </c>
      <c r="Z145" t="str">
        <f t="shared" si="14"/>
        <v/>
      </c>
      <c r="AA145" t="str">
        <f t="shared" si="15"/>
        <v/>
      </c>
    </row>
    <row r="146" spans="4:30" x14ac:dyDescent="0.3">
      <c r="Y146" t="str">
        <f t="shared" si="13"/>
        <v/>
      </c>
      <c r="Z146" t="str">
        <f t="shared" si="14"/>
        <v/>
      </c>
      <c r="AA146" t="str">
        <f t="shared" si="15"/>
        <v/>
      </c>
    </row>
    <row r="147" spans="4:30" x14ac:dyDescent="0.3">
      <c r="Y147" t="str">
        <f t="shared" si="13"/>
        <v/>
      </c>
      <c r="Z147" t="str">
        <f t="shared" si="14"/>
        <v/>
      </c>
      <c r="AA147" t="str">
        <f t="shared" si="15"/>
        <v/>
      </c>
    </row>
    <row r="148" spans="4:30" ht="15" thickBot="1" x14ac:dyDescent="0.35">
      <c r="Y148" t="str">
        <f t="shared" si="13"/>
        <v/>
      </c>
      <c r="Z148" t="str">
        <f t="shared" si="14"/>
        <v/>
      </c>
      <c r="AA148" t="str">
        <f t="shared" si="15"/>
        <v/>
      </c>
    </row>
    <row r="149" spans="4:30" ht="15" thickBot="1" x14ac:dyDescent="0.35">
      <c r="K149" t="s">
        <v>284</v>
      </c>
      <c r="L149" s="2" t="e">
        <f>#REF!</f>
        <v>#REF!</v>
      </c>
      <c r="Y149" t="str">
        <f t="shared" si="13"/>
        <v/>
      </c>
      <c r="Z149" t="str">
        <f t="shared" si="14"/>
        <v/>
      </c>
      <c r="AA149" t="str">
        <f t="shared" si="15"/>
        <v/>
      </c>
    </row>
    <row r="150" spans="4:30" x14ac:dyDescent="0.3">
      <c r="L150" t="e">
        <f>#REF!</f>
        <v>#REF!</v>
      </c>
      <c r="Y150" t="str">
        <f t="shared" si="13"/>
        <v/>
      </c>
      <c r="Z150" t="str">
        <f t="shared" si="14"/>
        <v/>
      </c>
      <c r="AA150" t="str">
        <f t="shared" si="15"/>
        <v/>
      </c>
    </row>
    <row r="151" spans="4:30" x14ac:dyDescent="0.3">
      <c r="D151" s="155" t="s">
        <v>282</v>
      </c>
      <c r="E151" s="155"/>
      <c r="Y151" t="str">
        <f t="shared" si="13"/>
        <v/>
      </c>
      <c r="Z151" t="str">
        <f t="shared" si="14"/>
        <v/>
      </c>
      <c r="AA151" t="str">
        <f t="shared" si="15"/>
        <v/>
      </c>
    </row>
    <row r="152" spans="4:30" ht="14.4" customHeight="1" x14ac:dyDescent="0.3">
      <c r="D152" s="155"/>
      <c r="E152" s="155"/>
      <c r="Y152" t="str">
        <f t="shared" si="13"/>
        <v/>
      </c>
      <c r="Z152" t="str">
        <f t="shared" si="14"/>
        <v/>
      </c>
      <c r="AA152" t="str">
        <f t="shared" si="15"/>
        <v/>
      </c>
    </row>
    <row r="153" spans="4:30" x14ac:dyDescent="0.3">
      <c r="D153" s="155"/>
      <c r="E153" s="155"/>
      <c r="U153" t="str" cm="1">
        <f t="array" ref="U153">_xlfn.IFS(SUM(Sheet6!AY2:'Sheet6'!AY210)&gt;6,"",SUM(Sheet6!AY2:'Sheet6'!AY210)&gt;=2,Sheet7!O164,SUM(Sheet6!AY2:'Sheet6'!AY210)&lt;2,Sheet7!O163)</f>
        <v>Sorry, your search didn't reveal anything</v>
      </c>
      <c r="Y153" t="str">
        <f t="shared" si="13"/>
        <v/>
      </c>
      <c r="Z153" t="str">
        <f t="shared" si="14"/>
        <v/>
      </c>
      <c r="AA153" t="str">
        <f t="shared" si="15"/>
        <v/>
      </c>
    </row>
    <row r="154" spans="4:30" x14ac:dyDescent="0.3">
      <c r="D154" s="155"/>
      <c r="E154" s="155"/>
      <c r="O154" t="e" cm="1">
        <f t="array" ref="O154">isnu</f>
        <v>#NAME?</v>
      </c>
      <c r="Y154" t="str">
        <f t="shared" si="13"/>
        <v/>
      </c>
      <c r="Z154" t="str">
        <f t="shared" si="14"/>
        <v/>
      </c>
      <c r="AA154" t="str">
        <f t="shared" si="15"/>
        <v/>
      </c>
    </row>
    <row r="155" spans="4:30" x14ac:dyDescent="0.3">
      <c r="D155" s="155"/>
      <c r="E155" s="155"/>
    </row>
    <row r="156" spans="4:30" x14ac:dyDescent="0.3">
      <c r="D156" s="155"/>
      <c r="E156" s="155"/>
    </row>
    <row r="160" spans="4:30" x14ac:dyDescent="0.3">
      <c r="D160" s="155" t="s">
        <v>283</v>
      </c>
      <c r="E160" s="155"/>
      <c r="N160" t="s">
        <v>480</v>
      </c>
      <c r="O160" s="81" t="s">
        <v>452</v>
      </c>
      <c r="P160" s="82" t="str">
        <f>L169</f>
        <v>conduct</v>
      </c>
      <c r="Q160" s="81" t="s">
        <v>453</v>
      </c>
      <c r="R160" s="81" t="e">
        <f>IF(SUM(Sheet6!AY3:'Sheet6'!AY210)=2,Sheet6!BC2, Sheet6!BG2)</f>
        <v>#N/A</v>
      </c>
      <c r="S160" s="81" t="s">
        <v>475</v>
      </c>
      <c r="T160" s="81" t="s">
        <v>454</v>
      </c>
      <c r="U160" s="81" t="e">
        <f>IF(SUM(Sheet6!AY3:'Sheet6'!AY210)=2,Sheet6!BB2, Sheet6!BH2)</f>
        <v>#N/A</v>
      </c>
      <c r="V160" s="81" t="s">
        <v>455</v>
      </c>
      <c r="W160" s="81" t="s">
        <v>482</v>
      </c>
      <c r="X160" s="81" t="s">
        <v>483</v>
      </c>
      <c r="Y160" s="81" t="e">
        <f>Sheet6!BD2</f>
        <v>#NUM!</v>
      </c>
      <c r="Z160" s="81" t="s">
        <v>484</v>
      </c>
      <c r="AA160" s="81" t="s">
        <v>456</v>
      </c>
      <c r="AB160" s="81" t="e">
        <f>Sheet6!BD2</f>
        <v>#NUM!</v>
      </c>
      <c r="AC160" s="81" t="s">
        <v>457</v>
      </c>
      <c r="AD160" s="81" t="e">
        <f>Sheet6!BE2</f>
        <v>#NUM!</v>
      </c>
    </row>
    <row r="161" spans="4:30" x14ac:dyDescent="0.3">
      <c r="D161" s="155"/>
      <c r="E161" s="155"/>
      <c r="O161" s="81"/>
      <c r="P161" s="82"/>
      <c r="Q161" s="81"/>
      <c r="R161" s="81"/>
      <c r="S161" s="81"/>
      <c r="T161" s="81"/>
      <c r="U161" s="81"/>
      <c r="V161" s="81"/>
      <c r="W161" s="81"/>
      <c r="X161" s="81"/>
      <c r="Y161" s="81"/>
      <c r="Z161" s="81"/>
      <c r="AA161" s="81" t="s">
        <v>456</v>
      </c>
      <c r="AB161" s="81" t="e">
        <f>Sheet6!BD3</f>
        <v>#NUM!</v>
      </c>
      <c r="AC161" s="81" t="s">
        <v>457</v>
      </c>
      <c r="AD161" s="81" t="e">
        <f>Sheet6!BE3</f>
        <v>#NUM!</v>
      </c>
    </row>
    <row r="162" spans="4:30" x14ac:dyDescent="0.3">
      <c r="D162" s="155"/>
      <c r="E162" s="155"/>
      <c r="O162" s="81"/>
      <c r="P162" s="82"/>
      <c r="Q162" s="81"/>
      <c r="R162" s="81"/>
      <c r="S162" s="81"/>
      <c r="T162" s="81"/>
      <c r="U162" s="81"/>
      <c r="V162" s="81"/>
      <c r="W162" s="81"/>
      <c r="X162" s="81"/>
      <c r="Y162" s="81"/>
      <c r="Z162" s="81"/>
      <c r="AA162" s="81" t="s">
        <v>456</v>
      </c>
      <c r="AB162" s="81" t="e">
        <f>Sheet6!BD4</f>
        <v>#NUM!</v>
      </c>
      <c r="AC162" s="81" t="s">
        <v>457</v>
      </c>
      <c r="AD162" s="81" t="e">
        <f>Sheet6!BE4</f>
        <v>#NUM!</v>
      </c>
    </row>
    <row r="163" spans="4:30" x14ac:dyDescent="0.3">
      <c r="D163" s="155"/>
      <c r="E163" s="155"/>
      <c r="N163" t="s">
        <v>479</v>
      </c>
      <c r="O163" s="81" t="s">
        <v>476</v>
      </c>
      <c r="P163" s="81"/>
      <c r="Q163" s="81"/>
      <c r="R163" s="81"/>
      <c r="S163" s="81"/>
      <c r="T163" s="81"/>
      <c r="U163" s="81"/>
      <c r="V163" s="81"/>
      <c r="W163" s="81"/>
      <c r="X163" s="81"/>
      <c r="Y163" s="81"/>
      <c r="Z163" s="81"/>
      <c r="AA163" s="81"/>
      <c r="AB163" s="81"/>
      <c r="AC163" s="81"/>
      <c r="AD163" s="81"/>
    </row>
    <row r="164" spans="4:30" x14ac:dyDescent="0.3">
      <c r="D164" s="155"/>
      <c r="E164" s="155"/>
      <c r="N164" t="s">
        <v>478</v>
      </c>
      <c r="O164" s="84" t="e">
        <f>O160 &amp; P160&amp;Q160&amp;R160&amp;S160&amp;T160&amp;U160&amp;V160&amp;W160&amp;P160&amp;X160&amp;Y160&amp;Z160&amp;AA160&amp;AB160&amp;AC160&amp;AD160</f>
        <v>#N/A</v>
      </c>
      <c r="P164" s="84"/>
      <c r="Q164" s="84"/>
      <c r="R164" s="84"/>
      <c r="S164" s="84"/>
      <c r="T164" s="84"/>
      <c r="U164" s="84"/>
      <c r="V164" s="84"/>
      <c r="W164" s="84"/>
    </row>
    <row r="165" spans="4:30" x14ac:dyDescent="0.3">
      <c r="D165" s="155"/>
      <c r="E165" s="155"/>
      <c r="O165" s="84"/>
      <c r="P165" s="84"/>
      <c r="Q165" s="84"/>
      <c r="R165" s="84"/>
      <c r="S165" s="84"/>
      <c r="T165" s="84"/>
      <c r="U165" s="84"/>
      <c r="V165" s="84"/>
      <c r="W165" s="84"/>
    </row>
    <row r="166" spans="4:30" ht="14.4" customHeight="1" x14ac:dyDescent="0.3">
      <c r="D166" s="155"/>
      <c r="E166" s="155"/>
      <c r="O166" s="84"/>
      <c r="P166" s="84"/>
      <c r="Q166" s="84"/>
      <c r="R166" s="84"/>
      <c r="S166" s="84"/>
      <c r="T166" s="84"/>
      <c r="U166" s="84"/>
      <c r="V166" s="84"/>
      <c r="W166" s="84"/>
    </row>
    <row r="167" spans="4:30" x14ac:dyDescent="0.3">
      <c r="D167" s="155"/>
      <c r="E167" s="155"/>
      <c r="N167" t="s">
        <v>481</v>
      </c>
      <c r="O167" s="85" t="str" cm="1">
        <f t="array" ref="O167">_xlfn.IFS(SUM(Sheet6!AY2:'Sheet6'!AY210)&gt;6,"",SUM(Sheet6!AY2:'Sheet6'!AY210)&gt;=2,Sheet7!O164,SUM(Sheet6!AY2:'Sheet6'!AY210)&lt;2,Sheet7!O163)</f>
        <v>Sorry, your search didn't reveal anything</v>
      </c>
      <c r="P167" s="85"/>
      <c r="Q167" s="85"/>
      <c r="R167" s="85"/>
      <c r="S167" s="85"/>
      <c r="T167" s="85"/>
      <c r="U167" s="85"/>
      <c r="V167" s="85"/>
      <c r="W167" s="85"/>
    </row>
    <row r="168" spans="4:30" ht="15" thickBot="1" x14ac:dyDescent="0.35">
      <c r="D168" s="155"/>
      <c r="E168" s="155"/>
      <c r="O168" s="85"/>
      <c r="P168" s="85"/>
      <c r="Q168" s="85"/>
      <c r="R168" s="85"/>
      <c r="S168" s="85"/>
      <c r="T168" s="85"/>
      <c r="U168" s="85"/>
      <c r="V168" s="85"/>
      <c r="W168" s="85"/>
    </row>
    <row r="169" spans="4:30" ht="15" thickBot="1" x14ac:dyDescent="0.35">
      <c r="D169" s="155"/>
      <c r="E169" s="155"/>
      <c r="L169" s="2" t="s">
        <v>550</v>
      </c>
      <c r="O169" s="85"/>
      <c r="P169" s="85"/>
      <c r="Q169" s="85"/>
      <c r="R169" s="85"/>
      <c r="S169" s="85"/>
      <c r="T169" s="85"/>
      <c r="U169" s="85"/>
      <c r="V169" s="85"/>
      <c r="W169" s="85"/>
    </row>
    <row r="170" spans="4:30" ht="15" thickBot="1" x14ac:dyDescent="0.35">
      <c r="L170" s="2" t="s">
        <v>550</v>
      </c>
    </row>
    <row r="172" spans="4:30" x14ac:dyDescent="0.3">
      <c r="AA172" t="str">
        <f t="shared" ref="AA172:AA185" si="16">IF(K113=TRUE,R113,"")</f>
        <v/>
      </c>
    </row>
    <row r="173" spans="4:30" x14ac:dyDescent="0.3">
      <c r="AA173" t="str">
        <f t="shared" si="16"/>
        <v/>
      </c>
    </row>
    <row r="174" spans="4:30" x14ac:dyDescent="0.3">
      <c r="AA174" t="str">
        <f t="shared" si="16"/>
        <v/>
      </c>
    </row>
    <row r="175" spans="4:30" x14ac:dyDescent="0.3">
      <c r="AA175" t="str">
        <f t="shared" si="16"/>
        <v/>
      </c>
    </row>
    <row r="176" spans="4:30" x14ac:dyDescent="0.3">
      <c r="AA176" t="str">
        <f t="shared" si="16"/>
        <v/>
      </c>
    </row>
    <row r="177" spans="10:27" x14ac:dyDescent="0.3">
      <c r="AA177" t="str">
        <f t="shared" si="16"/>
        <v/>
      </c>
    </row>
    <row r="178" spans="10:27" x14ac:dyDescent="0.3">
      <c r="AA178" t="str">
        <f t="shared" si="16"/>
        <v/>
      </c>
    </row>
    <row r="179" spans="10:27" x14ac:dyDescent="0.3">
      <c r="AA179" t="str">
        <f t="shared" si="16"/>
        <v/>
      </c>
    </row>
    <row r="180" spans="10:27" x14ac:dyDescent="0.3">
      <c r="AA180" t="str">
        <f t="shared" si="16"/>
        <v/>
      </c>
    </row>
    <row r="181" spans="10:27" x14ac:dyDescent="0.3">
      <c r="AA181" t="str">
        <f t="shared" si="16"/>
        <v/>
      </c>
    </row>
    <row r="182" spans="10:27" x14ac:dyDescent="0.3">
      <c r="AA182" t="str">
        <f t="shared" si="16"/>
        <v/>
      </c>
    </row>
    <row r="183" spans="10:27" x14ac:dyDescent="0.3">
      <c r="AA183" t="str">
        <f t="shared" si="16"/>
        <v/>
      </c>
    </row>
    <row r="184" spans="10:27" x14ac:dyDescent="0.3">
      <c r="J184" t="s">
        <v>52</v>
      </c>
      <c r="K184" t="str" cm="1">
        <f t="array" ref="K184">_xlfn.IFS(Sheet7!J184=Sheet6!R1,Sheet6!R2, Sheet7!J184=Sheet6!S1,Sheet6!S2, Sheet7!J184=Sheet6!T1,Sheet6!T2, Sheet7!J184=Sheet6!U1,Sheet6!U2, Sheet7!J184=Sheet6!V1,Sheet6!V2,Sheet7!J184=Sheet6!W1,Sheet6!W2)</f>
        <v>Because they would have to…Break material into its constituent parts and determine how the parts relate to one another and to an overall structure or purpose</v>
      </c>
      <c r="O184" t="b">
        <v>1</v>
      </c>
      <c r="P184" t="s">
        <v>344</v>
      </c>
      <c r="Q184" t="b">
        <v>1</v>
      </c>
      <c r="U184" t="s">
        <v>591</v>
      </c>
      <c r="AA184" t="str">
        <f t="shared" si="16"/>
        <v/>
      </c>
    </row>
    <row r="185" spans="10:27" x14ac:dyDescent="0.3">
      <c r="J185" t="s">
        <v>381</v>
      </c>
      <c r="K185" t="str" cm="1">
        <f t="array" ref="K185">_xlfn.IFS(Sheet7!J185=Sheet6!Y1,Sheet6!Y2, Sheet7!J185=Sheet6!Z1,Sheet6!Z2, Sheet7!J185=Sheet6!AA1,Sheet6!AA2, Sheet7!J185=Sheet6!AB1,Sheet6!AB2, Sheet7!J185=Sheet6!AC1,Sheet6!AC2)</f>
        <v>And because I want them to engage in…Incorporating new information or experiences into existing value system</v>
      </c>
      <c r="O185" t="b">
        <v>1</v>
      </c>
      <c r="P185" t="s">
        <v>404</v>
      </c>
      <c r="Q185" t="b">
        <v>1</v>
      </c>
      <c r="R185" t="s">
        <v>344</v>
      </c>
      <c r="S185" t="b">
        <v>0</v>
      </c>
      <c r="T185" t="b">
        <v>0</v>
      </c>
      <c r="U185" t="s">
        <v>590</v>
      </c>
      <c r="W185" t="e">
        <f>IF(OR(O184,O185,O186)=TRUE,#REF!=R185,#REF!="")</f>
        <v>#REF!</v>
      </c>
      <c r="X185" t="s">
        <v>448</v>
      </c>
      <c r="AA185" t="str">
        <f t="shared" si="16"/>
        <v/>
      </c>
    </row>
    <row r="186" spans="10:27" x14ac:dyDescent="0.3">
      <c r="J186" t="s">
        <v>431</v>
      </c>
      <c r="K186" t="str" cm="1">
        <f t="array" ref="K186">_xlfn.IFS(Sheet7!J186=Sheet6!AE1,Sheet6!AE2, Sheet7!J186=Sheet6!AF1,Sheet6!AF2, Sheet7!J186=Sheet6!AG1,Sheet6!AG2, Sheet7!J186=Sheet6!AH1,Sheet6!AH2, Sheet7!J186=Sheet6!AI1,Sheet6!AI2)</f>
        <v>I really just want to see them...Accurately executing action/skill on their own</v>
      </c>
      <c r="O186" t="b">
        <v>1</v>
      </c>
      <c r="P186" t="s">
        <v>404</v>
      </c>
      <c r="Q186" t="b">
        <v>1</v>
      </c>
      <c r="U186" t="s">
        <v>592</v>
      </c>
    </row>
    <row r="198" spans="23:25" x14ac:dyDescent="0.3">
      <c r="Y198" t="s">
        <v>282</v>
      </c>
    </row>
    <row r="203" spans="23:25" x14ac:dyDescent="0.3">
      <c r="W203" t="s">
        <v>596</v>
      </c>
    </row>
    <row r="204" spans="23:25" x14ac:dyDescent="0.3">
      <c r="W204" t="s">
        <v>608</v>
      </c>
    </row>
    <row r="206" spans="23:25" x14ac:dyDescent="0.3">
      <c r="Y206" t="s">
        <v>447</v>
      </c>
    </row>
  </sheetData>
  <customSheetViews>
    <customSheetView guid="{3079D2C0-EF2E-48E1-BAA9-7B24B5ED0808}" showPageBreaks="1" topLeftCell="O178">
      <selection activeCell="W204" sqref="W204"/>
      <pageMargins left="0.7" right="0.7" top="0.75" bottom="0.75" header="0.3" footer="0.3"/>
      <pageSetup paperSize="9" orientation="portrait" r:id="rId1"/>
    </customSheetView>
  </customSheetViews>
  <mergeCells count="2">
    <mergeCell ref="D151:E156"/>
    <mergeCell ref="D160:E169"/>
  </mergeCells>
  <pageMargins left="0.7" right="0.7" top="0.75" bottom="0.75" header="0.3" footer="0.3"/>
  <pageSetup paperSize="9" orientation="portrait" r:id="rId2"/>
  <drawing r:id="rId3"/>
  <legacyDrawing r:id="rId4"/>
  <controls>
    <mc:AlternateContent xmlns:mc="http://schemas.openxmlformats.org/markup-compatibility/2006">
      <mc:Choice Requires="x14">
        <control shapeId="9218" r:id="rId5" name="ListBox1">
          <controlPr defaultSize="0" autoLine="0" listFillRange="Sheet7!Y1:Y9" r:id="rId6">
            <anchor moveWithCells="1">
              <from>
                <xdr:col>19</xdr:col>
                <xdr:colOff>548640</xdr:colOff>
                <xdr:row>2</xdr:row>
                <xdr:rowOff>91440</xdr:rowOff>
              </from>
              <to>
                <xdr:col>19</xdr:col>
                <xdr:colOff>556260</xdr:colOff>
                <xdr:row>4</xdr:row>
                <xdr:rowOff>60960</xdr:rowOff>
              </to>
            </anchor>
          </controlPr>
        </control>
      </mc:Choice>
      <mc:Fallback>
        <control shapeId="9218" r:id="rId5" name="ListBox1"/>
      </mc:Fallback>
    </mc:AlternateContent>
    <mc:AlternateContent xmlns:mc="http://schemas.openxmlformats.org/markup-compatibility/2006">
      <mc:Choice Requires="x14">
        <control shapeId="9220" r:id="rId7" name="ComboBox1">
          <controlPr defaultSize="0" autoLine="0" linkedCell="Y112" listFillRange="Sheet8!$D$1:$D$15" r:id="rId8">
            <anchor moveWithCells="1">
              <from>
                <xdr:col>14</xdr:col>
                <xdr:colOff>259080</xdr:colOff>
                <xdr:row>110</xdr:row>
                <xdr:rowOff>0</xdr:rowOff>
              </from>
              <to>
                <xdr:col>17</xdr:col>
                <xdr:colOff>289560</xdr:colOff>
                <xdr:row>114</xdr:row>
                <xdr:rowOff>45720</xdr:rowOff>
              </to>
            </anchor>
          </controlPr>
        </control>
      </mc:Choice>
      <mc:Fallback>
        <control shapeId="9220" r:id="rId7" name="ComboBox1"/>
      </mc:Fallback>
    </mc:AlternateContent>
    <mc:AlternateContent xmlns:mc="http://schemas.openxmlformats.org/markup-compatibility/2006">
      <mc:Choice Requires="x14">
        <control shapeId="9221" r:id="rId9" name="ComboBox2">
          <controlPr defaultSize="0" autoLine="0" linkedCell="Q140" listFillRange="Sheet8!M2:M74" r:id="rId10">
            <anchor moveWithCells="1" sizeWithCells="1">
              <from>
                <xdr:col>24</xdr:col>
                <xdr:colOff>60960</xdr:colOff>
                <xdr:row>194</xdr:row>
                <xdr:rowOff>91440</xdr:rowOff>
              </from>
              <to>
                <xdr:col>30</xdr:col>
                <xdr:colOff>0</xdr:colOff>
                <xdr:row>196</xdr:row>
                <xdr:rowOff>60960</xdr:rowOff>
              </to>
            </anchor>
          </controlPr>
        </control>
      </mc:Choice>
      <mc:Fallback>
        <control shapeId="9221" r:id="rId9" name="ComboBox2"/>
      </mc:Fallback>
    </mc:AlternateContent>
    <mc:AlternateContent xmlns:mc="http://schemas.openxmlformats.org/markup-compatibility/2006">
      <mc:Choice Requires="x14">
        <control shapeId="9222" r:id="rId11" name="TextBox1">
          <controlPr defaultSize="0" autoLine="0" altText="test" linkedCell="Sheet8!I2" r:id="rId12">
            <anchor moveWithCells="1">
              <from>
                <xdr:col>24</xdr:col>
                <xdr:colOff>15240</xdr:colOff>
                <xdr:row>206</xdr:row>
                <xdr:rowOff>137160</xdr:rowOff>
              </from>
              <to>
                <xdr:col>31</xdr:col>
                <xdr:colOff>7620</xdr:colOff>
                <xdr:row>212</xdr:row>
                <xdr:rowOff>137160</xdr:rowOff>
              </to>
            </anchor>
          </controlPr>
        </control>
      </mc:Choice>
      <mc:Fallback>
        <control shapeId="9222" r:id="rId11" name="TextBox1"/>
      </mc:Fallback>
    </mc:AlternateContent>
    <mc:AlternateContent xmlns:mc="http://schemas.openxmlformats.org/markup-compatibility/2006">
      <mc:Choice Requires="x14">
        <control shapeId="9223" r:id="rId13" name="TextBox2">
          <controlPr defaultSize="0" autoLine="0" altText="test" linkedCell="Sheet8!J2" r:id="rId14">
            <anchor moveWithCells="1">
              <from>
                <xdr:col>24</xdr:col>
                <xdr:colOff>53340</xdr:colOff>
                <xdr:row>198</xdr:row>
                <xdr:rowOff>60960</xdr:rowOff>
              </from>
              <to>
                <xdr:col>30</xdr:col>
                <xdr:colOff>601980</xdr:colOff>
                <xdr:row>204</xdr:row>
                <xdr:rowOff>60960</xdr:rowOff>
              </to>
            </anchor>
          </controlPr>
        </control>
      </mc:Choice>
      <mc:Fallback>
        <control shapeId="9223" r:id="rId13" name="TextBox2"/>
      </mc:Fallback>
    </mc:AlternateContent>
    <mc:AlternateContent xmlns:mc="http://schemas.openxmlformats.org/markup-compatibility/2006">
      <mc:Choice Requires="x14">
        <control shapeId="9228" r:id="rId15" name="ListBox2">
          <controlPr defaultSize="0" autoLine="0" autoPict="0" linkedCell="J184" listFillRange="Sheet6!L1:L6" r:id="rId16">
            <anchor moveWithCells="1">
              <from>
                <xdr:col>5</xdr:col>
                <xdr:colOff>411480</xdr:colOff>
                <xdr:row>193</xdr:row>
                <xdr:rowOff>30480</xdr:rowOff>
              </from>
              <to>
                <xdr:col>7</xdr:col>
                <xdr:colOff>441960</xdr:colOff>
                <xdr:row>198</xdr:row>
                <xdr:rowOff>167640</xdr:rowOff>
              </to>
            </anchor>
          </controlPr>
        </control>
      </mc:Choice>
      <mc:Fallback>
        <control shapeId="9228" r:id="rId15" name="ListBox2"/>
      </mc:Fallback>
    </mc:AlternateContent>
    <mc:AlternateContent xmlns:mc="http://schemas.openxmlformats.org/markup-compatibility/2006">
      <mc:Choice Requires="x14">
        <control shapeId="9229" r:id="rId17" name="TextBox3">
          <controlPr defaultSize="0" autoLine="0" linkedCell="K184" r:id="rId18">
            <anchor moveWithCells="1">
              <from>
                <xdr:col>9</xdr:col>
                <xdr:colOff>358140</xdr:colOff>
                <xdr:row>192</xdr:row>
                <xdr:rowOff>99060</xdr:rowOff>
              </from>
              <to>
                <xdr:col>11</xdr:col>
                <xdr:colOff>1203960</xdr:colOff>
                <xdr:row>200</xdr:row>
                <xdr:rowOff>22860</xdr:rowOff>
              </to>
            </anchor>
          </controlPr>
        </control>
      </mc:Choice>
      <mc:Fallback>
        <control shapeId="9229" r:id="rId17" name="TextBox3"/>
      </mc:Fallback>
    </mc:AlternateContent>
    <mc:AlternateContent xmlns:mc="http://schemas.openxmlformats.org/markup-compatibility/2006">
      <mc:Choice Requires="x14">
        <control shapeId="9230" r:id="rId19" name="TextBox4">
          <controlPr defaultSize="0" autoLine="0" autoPict="0" linkedCell="J184" r:id="rId20">
            <anchor moveWithCells="1">
              <from>
                <xdr:col>7</xdr:col>
                <xdr:colOff>464820</xdr:colOff>
                <xdr:row>195</xdr:row>
                <xdr:rowOff>167640</xdr:rowOff>
              </from>
              <to>
                <xdr:col>9</xdr:col>
                <xdr:colOff>60960</xdr:colOff>
                <xdr:row>197</xdr:row>
                <xdr:rowOff>68580</xdr:rowOff>
              </to>
            </anchor>
          </controlPr>
        </control>
      </mc:Choice>
      <mc:Fallback>
        <control shapeId="9230" r:id="rId19" name="TextBox4"/>
      </mc:Fallback>
    </mc:AlternateContent>
    <mc:AlternateContent xmlns:mc="http://schemas.openxmlformats.org/markup-compatibility/2006">
      <mc:Choice Requires="x14">
        <control shapeId="9231" r:id="rId21" name="ListBox3">
          <controlPr defaultSize="0" autoLine="0" autoPict="0" linkedCell="J185" listFillRange="Sheet6!M1:M5" r:id="rId22">
            <anchor moveWithCells="1">
              <from>
                <xdr:col>5</xdr:col>
                <xdr:colOff>365760</xdr:colOff>
                <xdr:row>203</xdr:row>
                <xdr:rowOff>45720</xdr:rowOff>
              </from>
              <to>
                <xdr:col>7</xdr:col>
                <xdr:colOff>411480</xdr:colOff>
                <xdr:row>208</xdr:row>
                <xdr:rowOff>45720</xdr:rowOff>
              </to>
            </anchor>
          </controlPr>
        </control>
      </mc:Choice>
      <mc:Fallback>
        <control shapeId="9231" r:id="rId21" name="ListBox3"/>
      </mc:Fallback>
    </mc:AlternateContent>
    <mc:AlternateContent xmlns:mc="http://schemas.openxmlformats.org/markup-compatibility/2006">
      <mc:Choice Requires="x14">
        <control shapeId="9232" r:id="rId23" name="TextBox5">
          <controlPr defaultSize="0" autoLine="0" linkedCell="K185" r:id="rId24">
            <anchor moveWithCells="1">
              <from>
                <xdr:col>9</xdr:col>
                <xdr:colOff>373380</xdr:colOff>
                <xdr:row>201</xdr:row>
                <xdr:rowOff>175260</xdr:rowOff>
              </from>
              <to>
                <xdr:col>11</xdr:col>
                <xdr:colOff>1203960</xdr:colOff>
                <xdr:row>209</xdr:row>
                <xdr:rowOff>99060</xdr:rowOff>
              </to>
            </anchor>
          </controlPr>
        </control>
      </mc:Choice>
      <mc:Fallback>
        <control shapeId="9232" r:id="rId23" name="TextBox5"/>
      </mc:Fallback>
    </mc:AlternateContent>
    <mc:AlternateContent xmlns:mc="http://schemas.openxmlformats.org/markup-compatibility/2006">
      <mc:Choice Requires="x14">
        <control shapeId="9233" r:id="rId25" name="TextBox6">
          <controlPr defaultSize="0" autoLine="0" linkedCell="J185" r:id="rId26">
            <anchor moveWithCells="1" sizeWithCells="1">
              <from>
                <xdr:col>7</xdr:col>
                <xdr:colOff>472440</xdr:colOff>
                <xdr:row>205</xdr:row>
                <xdr:rowOff>60960</xdr:rowOff>
              </from>
              <to>
                <xdr:col>9</xdr:col>
                <xdr:colOff>76200</xdr:colOff>
                <xdr:row>206</xdr:row>
                <xdr:rowOff>144780</xdr:rowOff>
              </to>
            </anchor>
          </controlPr>
        </control>
      </mc:Choice>
      <mc:Fallback>
        <control shapeId="9233" r:id="rId25" name="TextBox6"/>
      </mc:Fallback>
    </mc:AlternateContent>
    <mc:AlternateContent xmlns:mc="http://schemas.openxmlformats.org/markup-compatibility/2006">
      <mc:Choice Requires="x14">
        <control shapeId="9234" r:id="rId27" name="ListBox4">
          <controlPr defaultSize="0" autoLine="0" linkedCell="J186" listFillRange="Sheet6!N1:N5" r:id="rId28">
            <anchor moveWithCells="1">
              <from>
                <xdr:col>5</xdr:col>
                <xdr:colOff>350520</xdr:colOff>
                <xdr:row>213</xdr:row>
                <xdr:rowOff>83820</xdr:rowOff>
              </from>
              <to>
                <xdr:col>7</xdr:col>
                <xdr:colOff>403860</xdr:colOff>
                <xdr:row>218</xdr:row>
                <xdr:rowOff>160020</xdr:rowOff>
              </to>
            </anchor>
          </controlPr>
        </control>
      </mc:Choice>
      <mc:Fallback>
        <control shapeId="9234" r:id="rId27" name="ListBox4"/>
      </mc:Fallback>
    </mc:AlternateContent>
    <mc:AlternateContent xmlns:mc="http://schemas.openxmlformats.org/markup-compatibility/2006">
      <mc:Choice Requires="x14">
        <control shapeId="9235" r:id="rId29" name="TextBox7">
          <controlPr defaultSize="0" autoLine="0" linkedCell="K186" r:id="rId30">
            <anchor moveWithCells="1">
              <from>
                <xdr:col>9</xdr:col>
                <xdr:colOff>388620</xdr:colOff>
                <xdr:row>212</xdr:row>
                <xdr:rowOff>7620</xdr:rowOff>
              </from>
              <to>
                <xdr:col>11</xdr:col>
                <xdr:colOff>1226820</xdr:colOff>
                <xdr:row>219</xdr:row>
                <xdr:rowOff>114300</xdr:rowOff>
              </to>
            </anchor>
          </controlPr>
        </control>
      </mc:Choice>
      <mc:Fallback>
        <control shapeId="9235" r:id="rId29" name="TextBox7"/>
      </mc:Fallback>
    </mc:AlternateContent>
    <mc:AlternateContent xmlns:mc="http://schemas.openxmlformats.org/markup-compatibility/2006">
      <mc:Choice Requires="x14">
        <control shapeId="9236" r:id="rId31" name="TextBox8">
          <controlPr defaultSize="0" autoLine="0" autoPict="0" linkedCell="J186" r:id="rId32">
            <anchor moveWithCells="1">
              <from>
                <xdr:col>7</xdr:col>
                <xdr:colOff>487680</xdr:colOff>
                <xdr:row>215</xdr:row>
                <xdr:rowOff>76200</xdr:rowOff>
              </from>
              <to>
                <xdr:col>9</xdr:col>
                <xdr:colOff>198120</xdr:colOff>
                <xdr:row>216</xdr:row>
                <xdr:rowOff>160020</xdr:rowOff>
              </to>
            </anchor>
          </controlPr>
        </control>
      </mc:Choice>
      <mc:Fallback>
        <control shapeId="9236" r:id="rId31" name="TextBox8"/>
      </mc:Fallback>
    </mc:AlternateContent>
    <mc:AlternateContent xmlns:mc="http://schemas.openxmlformats.org/markup-compatibility/2006">
      <mc:Choice Requires="x14">
        <control shapeId="9241" r:id="rId33" name="ToggleButton1">
          <controlPr defaultSize="0" autoLine="0" linkedCell="O184" r:id="rId34">
            <anchor moveWithCells="1">
              <from>
                <xdr:col>11</xdr:col>
                <xdr:colOff>1196340</xdr:colOff>
                <xdr:row>194</xdr:row>
                <xdr:rowOff>83820</xdr:rowOff>
              </from>
              <to>
                <xdr:col>13</xdr:col>
                <xdr:colOff>7620</xdr:colOff>
                <xdr:row>198</xdr:row>
                <xdr:rowOff>30480</xdr:rowOff>
              </to>
            </anchor>
          </controlPr>
        </control>
      </mc:Choice>
      <mc:Fallback>
        <control shapeId="9241" r:id="rId33" name="ToggleButton1"/>
      </mc:Fallback>
    </mc:AlternateContent>
    <mc:AlternateContent xmlns:mc="http://schemas.openxmlformats.org/markup-compatibility/2006">
      <mc:Choice Requires="x14">
        <control shapeId="9242" r:id="rId35" name="ToggleButton2">
          <controlPr defaultSize="0" autoLine="0" linkedCell="O185" r:id="rId36">
            <anchor moveWithCells="1">
              <from>
                <xdr:col>11</xdr:col>
                <xdr:colOff>1158240</xdr:colOff>
                <xdr:row>203</xdr:row>
                <xdr:rowOff>144780</xdr:rowOff>
              </from>
              <to>
                <xdr:col>12</xdr:col>
                <xdr:colOff>579120</xdr:colOff>
                <xdr:row>207</xdr:row>
                <xdr:rowOff>76200</xdr:rowOff>
              </to>
            </anchor>
          </controlPr>
        </control>
      </mc:Choice>
      <mc:Fallback>
        <control shapeId="9242" r:id="rId35" name="ToggleButton2"/>
      </mc:Fallback>
    </mc:AlternateContent>
    <mc:AlternateContent xmlns:mc="http://schemas.openxmlformats.org/markup-compatibility/2006">
      <mc:Choice Requires="x14">
        <control shapeId="9243" r:id="rId37" name="ToggleButton3">
          <controlPr defaultSize="0" autoLine="0" linkedCell="O186" r:id="rId38">
            <anchor moveWithCells="1">
              <from>
                <xdr:col>11</xdr:col>
                <xdr:colOff>1219200</xdr:colOff>
                <xdr:row>214</xdr:row>
                <xdr:rowOff>45720</xdr:rowOff>
              </from>
              <to>
                <xdr:col>13</xdr:col>
                <xdr:colOff>38100</xdr:colOff>
                <xdr:row>217</xdr:row>
                <xdr:rowOff>160020</xdr:rowOff>
              </to>
            </anchor>
          </controlPr>
        </control>
      </mc:Choice>
      <mc:Fallback>
        <control shapeId="9243" r:id="rId37" name="ToggleButton3"/>
      </mc:Fallback>
    </mc:AlternateContent>
    <mc:AlternateContent xmlns:mc="http://schemas.openxmlformats.org/markup-compatibility/2006">
      <mc:Choice Requires="x14">
        <control shapeId="9245" r:id="rId39" name="ListBox8">
          <controlPr defaultSize="0" autoLine="0" linkedCell="P184" listFillRange="Sheet6!AK3:AK25" r:id="rId40">
            <anchor moveWithCells="1" sizeWithCells="1">
              <from>
                <xdr:col>13</xdr:col>
                <xdr:colOff>0</xdr:colOff>
                <xdr:row>192</xdr:row>
                <xdr:rowOff>99060</xdr:rowOff>
              </from>
              <to>
                <xdr:col>14</xdr:col>
                <xdr:colOff>640080</xdr:colOff>
                <xdr:row>200</xdr:row>
                <xdr:rowOff>22860</xdr:rowOff>
              </to>
            </anchor>
          </controlPr>
        </control>
      </mc:Choice>
      <mc:Fallback>
        <control shapeId="9245" r:id="rId39" name="ListBox8"/>
      </mc:Fallback>
    </mc:AlternateContent>
    <mc:AlternateContent xmlns:mc="http://schemas.openxmlformats.org/markup-compatibility/2006">
      <mc:Choice Requires="x14">
        <control shapeId="9246" r:id="rId41" name="ListBox5">
          <controlPr defaultSize="0" autoLine="0" linkedCell="P185" listFillRange="Sheet6!AL3:AL25" r:id="rId42">
            <anchor moveWithCells="1" sizeWithCells="1">
              <from>
                <xdr:col>12</xdr:col>
                <xdr:colOff>579120</xdr:colOff>
                <xdr:row>201</xdr:row>
                <xdr:rowOff>175260</xdr:rowOff>
              </from>
              <to>
                <xdr:col>14</xdr:col>
                <xdr:colOff>617220</xdr:colOff>
                <xdr:row>209</xdr:row>
                <xdr:rowOff>68580</xdr:rowOff>
              </to>
            </anchor>
          </controlPr>
        </control>
      </mc:Choice>
      <mc:Fallback>
        <control shapeId="9246" r:id="rId41" name="ListBox5"/>
      </mc:Fallback>
    </mc:AlternateContent>
    <mc:AlternateContent xmlns:mc="http://schemas.openxmlformats.org/markup-compatibility/2006">
      <mc:Choice Requires="x14">
        <control shapeId="9247" r:id="rId43" name="ListBox6">
          <controlPr defaultSize="0" autoLine="0" linkedCell="P186" listFillRange="Sheet6!AM3:AM25" r:id="rId44">
            <anchor moveWithCells="1" sizeWithCells="1">
              <from>
                <xdr:col>13</xdr:col>
                <xdr:colOff>30480</xdr:colOff>
                <xdr:row>211</xdr:row>
                <xdr:rowOff>182880</xdr:rowOff>
              </from>
              <to>
                <xdr:col>14</xdr:col>
                <xdr:colOff>678180</xdr:colOff>
                <xdr:row>219</xdr:row>
                <xdr:rowOff>76200</xdr:rowOff>
              </to>
            </anchor>
          </controlPr>
        </control>
      </mc:Choice>
      <mc:Fallback>
        <control shapeId="9247" r:id="rId43" name="ListBox6"/>
      </mc:Fallback>
    </mc:AlternateContent>
    <mc:AlternateContent xmlns:mc="http://schemas.openxmlformats.org/markup-compatibility/2006">
      <mc:Choice Requires="x14">
        <control shapeId="9251" r:id="rId45" name="ToggleButton4">
          <controlPr defaultSize="0" autoLine="0" autoPict="0" linkedCell="Q184" r:id="rId46">
            <anchor moveWithCells="1">
              <from>
                <xdr:col>15</xdr:col>
                <xdr:colOff>91440</xdr:colOff>
                <xdr:row>195</xdr:row>
                <xdr:rowOff>160020</xdr:rowOff>
              </from>
              <to>
                <xdr:col>17</xdr:col>
                <xdr:colOff>297180</xdr:colOff>
                <xdr:row>198</xdr:row>
                <xdr:rowOff>83820</xdr:rowOff>
              </to>
            </anchor>
          </controlPr>
        </control>
      </mc:Choice>
      <mc:Fallback>
        <control shapeId="9251" r:id="rId45" name="ToggleButton4"/>
      </mc:Fallback>
    </mc:AlternateContent>
    <mc:AlternateContent xmlns:mc="http://schemas.openxmlformats.org/markup-compatibility/2006">
      <mc:Choice Requires="x14">
        <control shapeId="9252" r:id="rId47" name="ToggleButton5">
          <controlPr defaultSize="0" autoLine="0" linkedCell="Q185" r:id="rId48">
            <anchor moveWithCells="1">
              <from>
                <xdr:col>15</xdr:col>
                <xdr:colOff>91440</xdr:colOff>
                <xdr:row>202</xdr:row>
                <xdr:rowOff>160020</xdr:rowOff>
              </from>
              <to>
                <xdr:col>17</xdr:col>
                <xdr:colOff>304800</xdr:colOff>
                <xdr:row>205</xdr:row>
                <xdr:rowOff>76200</xdr:rowOff>
              </to>
            </anchor>
          </controlPr>
        </control>
      </mc:Choice>
      <mc:Fallback>
        <control shapeId="9252" r:id="rId47" name="ToggleButton5"/>
      </mc:Fallback>
    </mc:AlternateContent>
    <mc:AlternateContent xmlns:mc="http://schemas.openxmlformats.org/markup-compatibility/2006">
      <mc:Choice Requires="x14">
        <control shapeId="9253" r:id="rId49" name="ToggleButton6">
          <controlPr defaultSize="0" autoLine="0" linkedCell="Q186" r:id="rId50">
            <anchor moveWithCells="1">
              <from>
                <xdr:col>15</xdr:col>
                <xdr:colOff>91440</xdr:colOff>
                <xdr:row>212</xdr:row>
                <xdr:rowOff>160020</xdr:rowOff>
              </from>
              <to>
                <xdr:col>17</xdr:col>
                <xdr:colOff>304800</xdr:colOff>
                <xdr:row>215</xdr:row>
                <xdr:rowOff>76200</xdr:rowOff>
              </to>
            </anchor>
          </controlPr>
        </control>
      </mc:Choice>
      <mc:Fallback>
        <control shapeId="9253" r:id="rId49" name="ToggleButton6"/>
      </mc:Fallback>
    </mc:AlternateContent>
    <mc:AlternateContent xmlns:mc="http://schemas.openxmlformats.org/markup-compatibility/2006">
      <mc:Choice Requires="x14">
        <control shapeId="9254" r:id="rId51" name="ListBox7">
          <controlPr defaultSize="0" autoLine="0" linkedCell="R185" listFillRange="P184:P186" r:id="rId52">
            <anchor moveWithCells="1">
              <from>
                <xdr:col>19</xdr:col>
                <xdr:colOff>464820</xdr:colOff>
                <xdr:row>202</xdr:row>
                <xdr:rowOff>30480</xdr:rowOff>
              </from>
              <to>
                <xdr:col>20</xdr:col>
                <xdr:colOff>960120</xdr:colOff>
                <xdr:row>205</xdr:row>
                <xdr:rowOff>53340</xdr:rowOff>
              </to>
            </anchor>
          </controlPr>
        </control>
      </mc:Choice>
      <mc:Fallback>
        <control shapeId="9254" r:id="rId51" name="ListBox7"/>
      </mc:Fallback>
    </mc:AlternateContent>
    <mc:AlternateContent xmlns:mc="http://schemas.openxmlformats.org/markup-compatibility/2006">
      <mc:Choice Requires="x14">
        <control shapeId="9255" r:id="rId53" name="ToggleButton7">
          <controlPr defaultSize="0" autoLine="0" linkedCell="S185" r:id="rId54">
            <anchor moveWithCells="1">
              <from>
                <xdr:col>21</xdr:col>
                <xdr:colOff>121920</xdr:colOff>
                <xdr:row>183</xdr:row>
                <xdr:rowOff>76200</xdr:rowOff>
              </from>
              <to>
                <xdr:col>21</xdr:col>
                <xdr:colOff>815340</xdr:colOff>
                <xdr:row>186</xdr:row>
                <xdr:rowOff>30480</xdr:rowOff>
              </to>
            </anchor>
          </controlPr>
        </control>
      </mc:Choice>
      <mc:Fallback>
        <control shapeId="9255" r:id="rId53" name="ToggleButton7"/>
      </mc:Fallback>
    </mc:AlternateContent>
    <mc:AlternateContent xmlns:mc="http://schemas.openxmlformats.org/markup-compatibility/2006">
      <mc:Choice Requires="x14">
        <control shapeId="9267" r:id="rId55" name="ToggleButton8">
          <controlPr defaultSize="0" autoLine="0" linkedCell="T185" r:id="rId56">
            <anchor moveWithCells="1">
              <from>
                <xdr:col>20</xdr:col>
                <xdr:colOff>762000</xdr:colOff>
                <xdr:row>183</xdr:row>
                <xdr:rowOff>76200</xdr:rowOff>
              </from>
              <to>
                <xdr:col>20</xdr:col>
                <xdr:colOff>1638300</xdr:colOff>
                <xdr:row>185</xdr:row>
                <xdr:rowOff>76200</xdr:rowOff>
              </to>
            </anchor>
          </controlPr>
        </control>
      </mc:Choice>
      <mc:Fallback>
        <control shapeId="9267" r:id="rId55" name="ToggleButton8"/>
      </mc:Fallback>
    </mc:AlternateContent>
    <mc:AlternateContent xmlns:mc="http://schemas.openxmlformats.org/markup-compatibility/2006">
      <mc:Choice Requires="x14">
        <control shapeId="9272" r:id="rId57" name="TextBox9">
          <controlPr defaultSize="0" autoLine="0" linkedCell="W203" r:id="rId58">
            <anchor moveWithCells="1">
              <from>
                <xdr:col>21</xdr:col>
                <xdr:colOff>952500</xdr:colOff>
                <xdr:row>204</xdr:row>
                <xdr:rowOff>114300</xdr:rowOff>
              </from>
              <to>
                <xdr:col>22</xdr:col>
                <xdr:colOff>1828800</xdr:colOff>
                <xdr:row>207</xdr:row>
                <xdr:rowOff>60960</xdr:rowOff>
              </to>
            </anchor>
          </controlPr>
        </control>
      </mc:Choice>
      <mc:Fallback>
        <control shapeId="9272" r:id="rId57" name="TextBox9"/>
      </mc:Fallback>
    </mc:AlternateContent>
    <mc:AlternateContent xmlns:mc="http://schemas.openxmlformats.org/markup-compatibility/2006">
      <mc:Choice Requires="x14">
        <control shapeId="9273" r:id="rId59" name="TextBox10">
          <controlPr defaultSize="0" autoLine="0" linkedCell="L170" r:id="rId60">
            <anchor moveWithCells="1">
              <from>
                <xdr:col>10</xdr:col>
                <xdr:colOff>883920</xdr:colOff>
                <xdr:row>171</xdr:row>
                <xdr:rowOff>106680</xdr:rowOff>
              </from>
              <to>
                <xdr:col>12</xdr:col>
                <xdr:colOff>259080</xdr:colOff>
                <xdr:row>174</xdr:row>
                <xdr:rowOff>45720</xdr:rowOff>
              </to>
            </anchor>
          </controlPr>
        </control>
      </mc:Choice>
      <mc:Fallback>
        <control shapeId="9273" r:id="rId59" name="TextBox10"/>
      </mc:Fallback>
    </mc:AlternateContent>
    <mc:AlternateContent xmlns:mc="http://schemas.openxmlformats.org/markup-compatibility/2006">
      <mc:Choice Requires="x14">
        <control shapeId="9275" r:id="rId61" name="TextBox11">
          <controlPr defaultSize="0" autoLine="0" autoPict="0" linkedCell="O167" r:id="rId62">
            <anchor moveWithCells="1">
              <from>
                <xdr:col>15</xdr:col>
                <xdr:colOff>266700</xdr:colOff>
                <xdr:row>172</xdr:row>
                <xdr:rowOff>30480</xdr:rowOff>
              </from>
              <to>
                <xdr:col>22</xdr:col>
                <xdr:colOff>22860</xdr:colOff>
                <xdr:row>177</xdr:row>
                <xdr:rowOff>22860</xdr:rowOff>
              </to>
            </anchor>
          </controlPr>
        </control>
      </mc:Choice>
      <mc:Fallback>
        <control shapeId="9275" r:id="rId61" name="TextBox11"/>
      </mc:Fallback>
    </mc:AlternateContent>
    <mc:AlternateContent xmlns:mc="http://schemas.openxmlformats.org/markup-compatibility/2006">
      <mc:Choice Requires="x14">
        <control shapeId="9270" r:id="rId63" name="Button 54">
          <controlPr defaultSize="0" print="0" autoFill="0" autoPict="0" macro="[0]!NewSearch">
            <anchor moveWithCells="1">
              <from>
                <xdr:col>21</xdr:col>
                <xdr:colOff>121920</xdr:colOff>
                <xdr:row>201</xdr:row>
                <xdr:rowOff>152400</xdr:rowOff>
              </from>
              <to>
                <xdr:col>21</xdr:col>
                <xdr:colOff>899160</xdr:colOff>
                <xdr:row>205</xdr:row>
                <xdr:rowOff>68580</xdr:rowOff>
              </to>
            </anchor>
          </controlPr>
        </control>
      </mc:Choice>
    </mc:AlternateContent>
    <mc:AlternateContent xmlns:mc="http://schemas.openxmlformats.org/markup-compatibility/2006">
      <mc:Choice Requires="x14">
        <control shapeId="9271" r:id="rId64" name="Button 55">
          <controlPr defaultSize="0" print="0" autoFill="0" autoPict="0" macro="[0]!ThisVerb">
            <anchor moveWithCells="1">
              <from>
                <xdr:col>20</xdr:col>
                <xdr:colOff>1135380</xdr:colOff>
                <xdr:row>203</xdr:row>
                <xdr:rowOff>22860</xdr:rowOff>
              </from>
              <to>
                <xdr:col>20</xdr:col>
                <xdr:colOff>1737360</xdr:colOff>
                <xdr:row>204</xdr:row>
                <xdr:rowOff>60960</xdr:rowOff>
              </to>
            </anchor>
          </controlPr>
        </control>
      </mc:Choice>
    </mc:AlternateContent>
    <mc:AlternateContent xmlns:mc="http://schemas.openxmlformats.org/markup-compatibility/2006">
      <mc:Choice Requires="x14">
        <control shapeId="9276" r:id="rId65" name="Button 60">
          <controlPr defaultSize="0" print="0" autoFill="0" autoPict="0" macro="[0]!isverb">
            <anchor moveWithCells="1">
              <from>
                <xdr:col>12</xdr:col>
                <xdr:colOff>259080</xdr:colOff>
                <xdr:row>170</xdr:row>
                <xdr:rowOff>167640</xdr:rowOff>
              </from>
              <to>
                <xdr:col>13</xdr:col>
                <xdr:colOff>563880</xdr:colOff>
                <xdr:row>174</xdr:row>
                <xdr:rowOff>152400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5C75A-6542-4637-A2AE-E0E341B97F9C}">
  <sheetPr codeName="Sheet10"/>
  <dimension ref="A1:N74"/>
  <sheetViews>
    <sheetView topLeftCell="A2" zoomScale="56" workbookViewId="0">
      <selection activeCell="G2" sqref="G2"/>
    </sheetView>
  </sheetViews>
  <sheetFormatPr defaultRowHeight="14.4" x14ac:dyDescent="0.3"/>
  <cols>
    <col min="4" max="4" width="22.44140625" customWidth="1"/>
    <col min="6" max="6" width="14.77734375" customWidth="1"/>
    <col min="7" max="7" width="15.44140625" customWidth="1"/>
    <col min="9" max="9" width="12.33203125" customWidth="1"/>
    <col min="10" max="10" width="15" customWidth="1"/>
    <col min="13" max="13" width="20.88671875" customWidth="1"/>
    <col min="14" max="14" width="23.44140625" customWidth="1"/>
  </cols>
  <sheetData>
    <row r="1" spans="1:14" x14ac:dyDescent="0.3">
      <c r="A1" t="b">
        <v>1</v>
      </c>
      <c r="C1" t="s">
        <v>281</v>
      </c>
      <c r="D1" t="s">
        <v>280</v>
      </c>
      <c r="E1" t="s">
        <v>64</v>
      </c>
      <c r="G1">
        <v>2</v>
      </c>
      <c r="I1">
        <v>2</v>
      </c>
      <c r="J1">
        <v>2</v>
      </c>
    </row>
    <row r="2" spans="1:14" x14ac:dyDescent="0.3">
      <c r="A2" t="str">
        <f>Sheet7!M20</f>
        <v/>
      </c>
      <c r="B2" t="str">
        <f>Sheet7!L20</f>
        <v/>
      </c>
      <c r="C2" t="str">
        <f>Sheet7!AA1</f>
        <v/>
      </c>
      <c r="D2" t="str">
        <f>Sheet7!Y1</f>
        <v/>
      </c>
      <c r="E2" t="str">
        <f>Sheet7!Z1</f>
        <v/>
      </c>
      <c r="G2" s="3" t="str">
        <f t="array" ref="G2">INDEX(D$1:D$74,SMALL(IF($A$2:$A$74=$G$1,ROW($A$2:$A$74)),ROW()-ROW($G$1)))</f>
        <v>Students show that they know elements of (for example) structures, or requirements. May also include relevance of matched items</v>
      </c>
      <c r="H2" t="str" cm="1">
        <f t="array" ref="H2">INDEX(E$1:E$74,SMALL(IF($A$2:$A$74=$G$1,ROW($A$2:$A$74)),ROW()-ROW($G$1)))</f>
        <v>Matching test</v>
      </c>
      <c r="I2" t="str" cm="1">
        <f t="array" ref="I2">INDEX(D$1:D$74,SMALL(IF($B$2:$B$74=$I$1,ROW($B$2:$B$74)),ROW()-ROW($I$1)))</f>
        <v>Students show that they know elements of (for example) structures, or requirements. May also include relevance of matched items</v>
      </c>
      <c r="J2" t="str" cm="1">
        <f t="array" ref="J2">INDEX(C$1:C$74,SMALL(IF($B$2:$B$74=$I$1,ROW($B$2:$B$74)),ROW()-ROW($I$1)))</f>
        <v>Students match items. Often used with diagrams and series of labels, or with matched statements. Matching can be simple or complex.</v>
      </c>
      <c r="L2" t="str">
        <f xml:space="preserve"> IFERROR(G2,"")</f>
        <v>Students show that they know elements of (for example) structures, or requirements. May also include relevance of matched items</v>
      </c>
      <c r="M2" s="22" t="str">
        <f xml:space="preserve"> IFERROR(H2,"")</f>
        <v>Matching test</v>
      </c>
      <c r="N2" t="str">
        <f xml:space="preserve"> M2 &amp; ": " &amp; L2</f>
        <v>Matching test: Students show that they know elements of (for example) structures, or requirements. May also include relevance of matched items</v>
      </c>
    </row>
    <row r="3" spans="1:14" x14ac:dyDescent="0.3">
      <c r="A3" t="str">
        <f>Sheet7!M21</f>
        <v/>
      </c>
      <c r="B3" t="str">
        <f>Sheet7!L21</f>
        <v/>
      </c>
      <c r="C3" t="str">
        <f>Sheet7!AA2</f>
        <v/>
      </c>
      <c r="D3" t="str">
        <f>Sheet7!Y2</f>
        <v/>
      </c>
      <c r="E3" t="str">
        <f>Sheet7!Z2</f>
        <v/>
      </c>
      <c r="G3" s="3" t="e">
        <f t="array" ref="G3">INDEX(D$1:D$74,SMALL(IF($A$2:$A$74=$G$1,ROW($A$2:$A$74)),ROW()-ROW($G$1)))</f>
        <v>#NUM!</v>
      </c>
      <c r="H3" t="e" cm="1">
        <f t="array" ref="H3">INDEX(E$1:E$74,SMALL(IF($A$2:$A$74=$G$1,ROW($A$2:$A$74)),ROW()-ROW($G$1)))</f>
        <v>#NUM!</v>
      </c>
      <c r="L3" t="str">
        <f t="shared" ref="L3:L66" si="0" xml:space="preserve"> IFERROR(G3,"")</f>
        <v/>
      </c>
      <c r="M3" s="22" t="str">
        <f t="shared" ref="M3:M66" si="1" xml:space="preserve"> IFERROR(H3,"")</f>
        <v/>
      </c>
      <c r="N3" t="str">
        <f t="shared" ref="N3:N66" si="2" xml:space="preserve"> M3 &amp; ": " &amp; L3</f>
        <v xml:space="preserve">: </v>
      </c>
    </row>
    <row r="4" spans="1:14" x14ac:dyDescent="0.3">
      <c r="A4" t="str">
        <f>Sheet7!M22</f>
        <v/>
      </c>
      <c r="B4" t="str">
        <f>Sheet7!L22</f>
        <v/>
      </c>
      <c r="C4" t="str">
        <f>Sheet7!AA3</f>
        <v/>
      </c>
      <c r="D4" t="str">
        <f>Sheet7!Y3</f>
        <v/>
      </c>
      <c r="E4" t="str">
        <f>Sheet7!Z3</f>
        <v/>
      </c>
      <c r="G4" s="3" t="e">
        <f t="array" ref="G4">INDEX(D$1:D$74,SMALL(IF($A$2:$A$74=$G$1,ROW($A$2:$A$74)),ROW()-ROW($G$1)))</f>
        <v>#NUM!</v>
      </c>
      <c r="H4" t="e" cm="1">
        <f t="array" ref="H4">INDEX(E$1:E$74,SMALL(IF($A$2:$A$74=$G$1,ROW($A$2:$A$74)),ROW()-ROW($G$1)))</f>
        <v>#NUM!</v>
      </c>
      <c r="L4" t="str">
        <f t="shared" si="0"/>
        <v/>
      </c>
      <c r="M4" s="22" t="str">
        <f t="shared" si="1"/>
        <v/>
      </c>
      <c r="N4" t="str">
        <f t="shared" si="2"/>
        <v xml:space="preserve">: </v>
      </c>
    </row>
    <row r="5" spans="1:14" x14ac:dyDescent="0.3">
      <c r="A5" t="str">
        <f>Sheet7!M23</f>
        <v/>
      </c>
      <c r="B5" t="str">
        <f>Sheet7!L23</f>
        <v/>
      </c>
      <c r="C5" t="str">
        <f>Sheet7!AA4</f>
        <v/>
      </c>
      <c r="D5" t="str">
        <f>Sheet7!Y4</f>
        <v/>
      </c>
      <c r="E5" t="str">
        <f>Sheet7!Z4</f>
        <v/>
      </c>
      <c r="G5" s="3" t="e">
        <f t="array" ref="G5">INDEX(D$1:D$74,SMALL(IF($A$2:$A$74=$G$1,ROW($A$2:$A$74)),ROW()-ROW($G$1)))</f>
        <v>#NUM!</v>
      </c>
      <c r="H5" t="e" cm="1">
        <f t="array" ref="H5">INDEX(E$1:E$74,SMALL(IF($A$2:$A$74=$G$1,ROW($A$2:$A$74)),ROW()-ROW($G$1)))</f>
        <v>#NUM!</v>
      </c>
      <c r="L5" t="str">
        <f t="shared" si="0"/>
        <v/>
      </c>
      <c r="M5" s="22" t="str">
        <f t="shared" si="1"/>
        <v/>
      </c>
      <c r="N5" t="str">
        <f t="shared" si="2"/>
        <v xml:space="preserve">: </v>
      </c>
    </row>
    <row r="6" spans="1:14" x14ac:dyDescent="0.3">
      <c r="A6" t="str">
        <f>Sheet7!M24</f>
        <v/>
      </c>
      <c r="B6" t="str">
        <f>Sheet7!L24</f>
        <v/>
      </c>
      <c r="C6" t="str">
        <f>Sheet7!AA5</f>
        <v/>
      </c>
      <c r="D6" t="str">
        <f>Sheet7!Y5</f>
        <v/>
      </c>
      <c r="E6" t="str">
        <f>Sheet7!Z5</f>
        <v/>
      </c>
      <c r="G6" s="3" t="e">
        <f t="array" ref="G6">INDEX(D$1:D$74,SMALL(IF($A$2:$A$74=$G$1,ROW($A$2:$A$74)),ROW()-ROW($G$1)))</f>
        <v>#NUM!</v>
      </c>
      <c r="H6" t="e" cm="1">
        <f t="array" ref="H6">INDEX(E$1:E$74,SMALL(IF($A$2:$A$74=$G$1,ROW($A$2:$A$74)),ROW()-ROW($G$1)))</f>
        <v>#NUM!</v>
      </c>
      <c r="L6" t="str">
        <f t="shared" si="0"/>
        <v/>
      </c>
      <c r="M6" t="str">
        <f t="shared" si="1"/>
        <v/>
      </c>
      <c r="N6" t="str">
        <f t="shared" si="2"/>
        <v xml:space="preserve">: </v>
      </c>
    </row>
    <row r="7" spans="1:14" x14ac:dyDescent="0.3">
      <c r="A7" t="str">
        <f>Sheet7!M25</f>
        <v/>
      </c>
      <c r="B7" t="str">
        <f>Sheet7!L25</f>
        <v/>
      </c>
      <c r="C7" t="str">
        <f>Sheet7!AA6</f>
        <v/>
      </c>
      <c r="D7" t="str">
        <f>Sheet7!Y6</f>
        <v/>
      </c>
      <c r="E7" t="str">
        <f>Sheet7!Z6</f>
        <v/>
      </c>
      <c r="G7" s="3" t="e">
        <f t="array" ref="G7">INDEX(D$1:D$74,SMALL(IF($A$2:$A$74=$G$1,ROW($A$2:$A$74)),ROW()-ROW($G$1)))</f>
        <v>#NUM!</v>
      </c>
      <c r="H7" t="e" cm="1">
        <f t="array" ref="H7">INDEX(E$1:E$74,SMALL(IF($A$2:$A$74=$G$1,ROW($A$2:$A$74)),ROW()-ROW($G$1)))</f>
        <v>#NUM!</v>
      </c>
      <c r="L7" t="str">
        <f t="shared" si="0"/>
        <v/>
      </c>
      <c r="M7" t="str">
        <f t="shared" si="1"/>
        <v/>
      </c>
      <c r="N7" t="str">
        <f t="shared" si="2"/>
        <v xml:space="preserve">: </v>
      </c>
    </row>
    <row r="8" spans="1:14" x14ac:dyDescent="0.3">
      <c r="A8" t="str">
        <f>Sheet7!M26</f>
        <v/>
      </c>
      <c r="B8" t="str">
        <f>Sheet7!L26</f>
        <v/>
      </c>
      <c r="C8" t="str">
        <f>Sheet7!AA7</f>
        <v/>
      </c>
      <c r="D8" t="str">
        <f>Sheet7!Y7</f>
        <v/>
      </c>
      <c r="E8" t="str">
        <f>Sheet7!Z7</f>
        <v/>
      </c>
      <c r="G8" s="3" t="e">
        <f t="array" ref="G8">INDEX(D$1:D$74,SMALL(IF($A$2:$A$74=$G$1,ROW($A$2:$A$74)),ROW()-ROW($G$1)))</f>
        <v>#NUM!</v>
      </c>
      <c r="H8" t="e" cm="1">
        <f t="array" ref="H8">INDEX(E$1:E$74,SMALL(IF($A$2:$A$74=$G$1,ROW($A$2:$A$74)),ROW()-ROW($G$1)))</f>
        <v>#NUM!</v>
      </c>
      <c r="L8" t="str">
        <f t="shared" si="0"/>
        <v/>
      </c>
      <c r="M8" t="str">
        <f t="shared" si="1"/>
        <v/>
      </c>
      <c r="N8" t="str">
        <f t="shared" si="2"/>
        <v xml:space="preserve">: </v>
      </c>
    </row>
    <row r="9" spans="1:14" x14ac:dyDescent="0.3">
      <c r="A9" t="str">
        <f>Sheet7!M27</f>
        <v/>
      </c>
      <c r="B9" t="str">
        <f>Sheet7!L27</f>
        <v/>
      </c>
      <c r="C9" t="str">
        <f>Sheet7!AA8</f>
        <v/>
      </c>
      <c r="D9" t="str">
        <f>Sheet7!Y8</f>
        <v/>
      </c>
      <c r="E9" t="str">
        <f>Sheet7!Z8</f>
        <v/>
      </c>
      <c r="G9" s="3" t="e">
        <f t="array" ref="G9">INDEX(D$1:D$74,SMALL(IF($A$2:$A$74=$G$1,ROW($A$2:$A$74)),ROW()-ROW($G$1)))</f>
        <v>#NUM!</v>
      </c>
      <c r="H9" t="e" cm="1">
        <f t="array" ref="H9">INDEX(E$1:E$74,SMALL(IF($A$2:$A$74=$G$1,ROW($A$2:$A$74)),ROW()-ROW($G$1)))</f>
        <v>#NUM!</v>
      </c>
      <c r="L9" t="str">
        <f t="shared" si="0"/>
        <v/>
      </c>
      <c r="M9" t="str">
        <f t="shared" si="1"/>
        <v/>
      </c>
      <c r="N9" t="str">
        <f t="shared" si="2"/>
        <v xml:space="preserve">: </v>
      </c>
    </row>
    <row r="10" spans="1:14" x14ac:dyDescent="0.3">
      <c r="A10" t="str">
        <f>Sheet7!M28</f>
        <v/>
      </c>
      <c r="B10" t="str">
        <f>Sheet7!L28</f>
        <v/>
      </c>
      <c r="C10" t="str">
        <f>Sheet7!AA9</f>
        <v/>
      </c>
      <c r="D10" t="str">
        <f>Sheet7!Y9</f>
        <v/>
      </c>
      <c r="E10" t="str">
        <f>Sheet7!Z9</f>
        <v/>
      </c>
      <c r="G10" s="3" t="e">
        <f t="array" ref="G10">INDEX(D$1:D$74,SMALL(IF($A$2:$A$74=$G$1,ROW($A$2:$A$74)),ROW()-ROW($G$1)))</f>
        <v>#NUM!</v>
      </c>
      <c r="H10" t="e" cm="1">
        <f t="array" ref="H10">INDEX(E$1:E$74,SMALL(IF($A$2:$A$74=$G$1,ROW($A$2:$A$74)),ROW()-ROW($G$1)))</f>
        <v>#NUM!</v>
      </c>
      <c r="L10" t="str">
        <f t="shared" si="0"/>
        <v/>
      </c>
      <c r="M10" t="str">
        <f t="shared" si="1"/>
        <v/>
      </c>
      <c r="N10" t="str">
        <f t="shared" si="2"/>
        <v xml:space="preserve">: </v>
      </c>
    </row>
    <row r="11" spans="1:14" x14ac:dyDescent="0.3">
      <c r="A11" t="str">
        <f>Sheet7!M29</f>
        <v/>
      </c>
      <c r="B11" t="str">
        <f>Sheet7!L29</f>
        <v/>
      </c>
      <c r="C11" t="str">
        <f>Sheet7!AA10</f>
        <v/>
      </c>
      <c r="D11" t="str">
        <f>Sheet7!Y10</f>
        <v/>
      </c>
      <c r="E11" t="str">
        <f>Sheet7!Z10</f>
        <v/>
      </c>
      <c r="G11" s="3" t="e">
        <f t="array" ref="G11">INDEX(D$1:D$74,SMALL(IF($A$2:$A$74=$G$1,ROW($A$2:$A$74)),ROW()-ROW($G$1)))</f>
        <v>#NUM!</v>
      </c>
      <c r="H11" t="e" cm="1">
        <f t="array" ref="H11">INDEX(E$1:E$74,SMALL(IF($A$2:$A$74=$G$1,ROW($A$2:$A$74)),ROW()-ROW($G$1)))</f>
        <v>#NUM!</v>
      </c>
      <c r="L11" t="str">
        <f t="shared" si="0"/>
        <v/>
      </c>
      <c r="M11" t="str">
        <f t="shared" si="1"/>
        <v/>
      </c>
      <c r="N11" t="str">
        <f t="shared" si="2"/>
        <v xml:space="preserve">: </v>
      </c>
    </row>
    <row r="12" spans="1:14" x14ac:dyDescent="0.3">
      <c r="A12" t="str">
        <f>Sheet7!M30</f>
        <v/>
      </c>
      <c r="B12" t="str">
        <f>Sheet7!L30</f>
        <v/>
      </c>
      <c r="C12" t="str">
        <f>Sheet7!AA11</f>
        <v/>
      </c>
      <c r="D12" t="str">
        <f>Sheet7!Y11</f>
        <v/>
      </c>
      <c r="E12" t="str">
        <f>Sheet7!Z11</f>
        <v/>
      </c>
      <c r="G12" s="3" t="e">
        <f t="array" ref="G12">INDEX(D$1:D$74,SMALL(IF($A$2:$A$74=$G$1,ROW($A$2:$A$74)),ROW()-ROW($G$1)))</f>
        <v>#NUM!</v>
      </c>
      <c r="H12" t="e" cm="1">
        <f t="array" ref="H12">INDEX(E$1:E$74,SMALL(IF($A$2:$A$74=$G$1,ROW($A$2:$A$74)),ROW()-ROW($G$1)))</f>
        <v>#NUM!</v>
      </c>
      <c r="L12" t="str">
        <f t="shared" si="0"/>
        <v/>
      </c>
      <c r="M12" t="str">
        <f t="shared" si="1"/>
        <v/>
      </c>
      <c r="N12" t="str">
        <f t="shared" si="2"/>
        <v xml:space="preserve">: </v>
      </c>
    </row>
    <row r="13" spans="1:14" x14ac:dyDescent="0.3">
      <c r="A13" t="str">
        <f>Sheet7!M31</f>
        <v/>
      </c>
      <c r="B13" t="str">
        <f>Sheet7!L31</f>
        <v/>
      </c>
      <c r="C13" t="str">
        <f>Sheet7!AA12</f>
        <v/>
      </c>
      <c r="D13" t="str">
        <f>Sheet7!Y12</f>
        <v/>
      </c>
      <c r="E13" t="str">
        <f>Sheet7!Z12</f>
        <v/>
      </c>
      <c r="G13" s="3" t="e">
        <f t="array" ref="G13">INDEX(D$1:D$74,SMALL(IF($A$2:$A$74=$G$1,ROW($A$2:$A$74)),ROW()-ROW($G$1)))</f>
        <v>#NUM!</v>
      </c>
      <c r="H13" t="e" cm="1">
        <f t="array" ref="H13">INDEX(E$1:E$74,SMALL(IF($A$2:$A$74=$G$1,ROW($A$2:$A$74)),ROW()-ROW($G$1)))</f>
        <v>#NUM!</v>
      </c>
      <c r="L13" t="str">
        <f t="shared" si="0"/>
        <v/>
      </c>
      <c r="M13" t="str">
        <f t="shared" si="1"/>
        <v/>
      </c>
      <c r="N13" t="str">
        <f t="shared" si="2"/>
        <v xml:space="preserve">: </v>
      </c>
    </row>
    <row r="14" spans="1:14" x14ac:dyDescent="0.3">
      <c r="A14" t="str">
        <f>Sheet7!M32</f>
        <v/>
      </c>
      <c r="B14" t="str">
        <f>Sheet7!L32</f>
        <v/>
      </c>
      <c r="C14" t="str">
        <f>Sheet7!AA13</f>
        <v/>
      </c>
      <c r="D14" t="str">
        <f>Sheet7!Y13</f>
        <v/>
      </c>
      <c r="E14" t="str">
        <f>Sheet7!Z13</f>
        <v/>
      </c>
      <c r="G14" s="3" t="e">
        <f t="array" ref="G14">INDEX(D$1:D$74,SMALL(IF($A$2:$A$74=$G$1,ROW($A$2:$A$74)),ROW()-ROW($G$1)))</f>
        <v>#NUM!</v>
      </c>
      <c r="H14" t="e" cm="1">
        <f t="array" ref="H14">INDEX(E$1:E$74,SMALL(IF($A$2:$A$74=$G$1,ROW($A$2:$A$74)),ROW()-ROW($G$1)))</f>
        <v>#NUM!</v>
      </c>
      <c r="L14" t="str">
        <f t="shared" si="0"/>
        <v/>
      </c>
      <c r="M14" t="str">
        <f t="shared" si="1"/>
        <v/>
      </c>
      <c r="N14" t="str">
        <f t="shared" si="2"/>
        <v xml:space="preserve">: </v>
      </c>
    </row>
    <row r="15" spans="1:14" x14ac:dyDescent="0.3">
      <c r="A15" t="str">
        <f>Sheet7!M33</f>
        <v/>
      </c>
      <c r="B15" t="str">
        <f>Sheet7!L33</f>
        <v/>
      </c>
      <c r="C15" t="str">
        <f>Sheet7!AA14</f>
        <v/>
      </c>
      <c r="D15" t="str">
        <f>Sheet7!Y14</f>
        <v/>
      </c>
      <c r="E15" t="str">
        <f>Sheet7!Z14</f>
        <v/>
      </c>
      <c r="G15" s="3" t="e">
        <f t="array" ref="G15">INDEX(D$1:D$74,SMALL(IF($A$2:$A$74=$G$1,ROW($A$2:$A$74)),ROW()-ROW($G$1)))</f>
        <v>#NUM!</v>
      </c>
      <c r="H15" t="e" cm="1">
        <f t="array" ref="H15">INDEX(E$1:E$74,SMALL(IF($A$2:$A$74=$G$1,ROW($A$2:$A$74)),ROW()-ROW($G$1)))</f>
        <v>#NUM!</v>
      </c>
      <c r="L15" t="str">
        <f t="shared" si="0"/>
        <v/>
      </c>
      <c r="M15" t="str">
        <f t="shared" si="1"/>
        <v/>
      </c>
      <c r="N15" t="str">
        <f t="shared" si="2"/>
        <v xml:space="preserve">: </v>
      </c>
    </row>
    <row r="16" spans="1:14" x14ac:dyDescent="0.3">
      <c r="A16" t="str">
        <f>Sheet7!M34</f>
        <v/>
      </c>
      <c r="B16" t="str">
        <f>Sheet7!L34</f>
        <v/>
      </c>
      <c r="C16" t="str">
        <f>Sheet7!AA15</f>
        <v/>
      </c>
      <c r="D16" t="str">
        <f>Sheet7!Y15</f>
        <v/>
      </c>
      <c r="E16" t="str">
        <f>Sheet7!Z15</f>
        <v/>
      </c>
      <c r="G16" s="3" t="e">
        <f t="array" ref="G16">INDEX(D$1:D$74,SMALL(IF($A$2:$A$74=$G$1,ROW($A$2:$A$74)),ROW()-ROW($G$1)))</f>
        <v>#NUM!</v>
      </c>
      <c r="H16" t="e" cm="1">
        <f t="array" ref="H16">INDEX(E$1:E$74,SMALL(IF($A$2:$A$74=$G$1,ROW($A$2:$A$74)),ROW()-ROW($G$1)))</f>
        <v>#NUM!</v>
      </c>
      <c r="L16" t="str">
        <f t="shared" si="0"/>
        <v/>
      </c>
      <c r="M16" t="str">
        <f t="shared" si="1"/>
        <v/>
      </c>
      <c r="N16" t="str">
        <f t="shared" si="2"/>
        <v xml:space="preserve">: </v>
      </c>
    </row>
    <row r="17" spans="1:14" x14ac:dyDescent="0.3">
      <c r="A17" t="str">
        <f>Sheet7!M35</f>
        <v/>
      </c>
      <c r="B17" t="str">
        <f>Sheet7!L35</f>
        <v/>
      </c>
      <c r="C17" t="str">
        <f>Sheet7!AA16</f>
        <v/>
      </c>
      <c r="D17" t="str">
        <f>Sheet7!Y16</f>
        <v/>
      </c>
      <c r="E17" t="str">
        <f>Sheet7!Z16</f>
        <v/>
      </c>
      <c r="G17" s="3" t="e">
        <f t="array" ref="G17">INDEX(D$1:D$74,SMALL(IF($A$2:$A$74=$G$1,ROW($A$2:$A$74)),ROW()-ROW($G$1)))</f>
        <v>#NUM!</v>
      </c>
      <c r="H17" t="e" cm="1">
        <f t="array" ref="H17">INDEX(E$1:E$74,SMALL(IF($A$2:$A$74=$G$1,ROW($A$2:$A$74)),ROW()-ROW($G$1)))</f>
        <v>#NUM!</v>
      </c>
      <c r="L17" t="str">
        <f t="shared" si="0"/>
        <v/>
      </c>
      <c r="M17" t="str">
        <f t="shared" si="1"/>
        <v/>
      </c>
      <c r="N17" t="str">
        <f t="shared" si="2"/>
        <v xml:space="preserve">: </v>
      </c>
    </row>
    <row r="18" spans="1:14" x14ac:dyDescent="0.3">
      <c r="A18" t="str">
        <f>Sheet7!M36</f>
        <v/>
      </c>
      <c r="B18" t="str">
        <f>Sheet7!L36</f>
        <v/>
      </c>
      <c r="C18" t="str">
        <f>Sheet7!AA17</f>
        <v/>
      </c>
      <c r="D18" t="str">
        <f>Sheet7!Y17</f>
        <v/>
      </c>
      <c r="E18" t="str">
        <f>Sheet7!Z17</f>
        <v/>
      </c>
      <c r="G18" s="3" t="e">
        <f t="array" ref="G18">INDEX(D$1:D$74,SMALL(IF($A$2:$A$74=$G$1,ROW($A$2:$A$74)),ROW()-ROW($G$1)))</f>
        <v>#NUM!</v>
      </c>
      <c r="H18" t="e" cm="1">
        <f t="array" ref="H18">INDEX(E$1:E$74,SMALL(IF($A$2:$A$74=$G$1,ROW($A$2:$A$74)),ROW()-ROW($G$1)))</f>
        <v>#NUM!</v>
      </c>
      <c r="L18" t="str">
        <f t="shared" si="0"/>
        <v/>
      </c>
      <c r="M18" t="str">
        <f t="shared" si="1"/>
        <v/>
      </c>
      <c r="N18" t="str">
        <f t="shared" si="2"/>
        <v xml:space="preserve">: </v>
      </c>
    </row>
    <row r="19" spans="1:14" x14ac:dyDescent="0.3">
      <c r="A19" t="str">
        <f>Sheet7!M37</f>
        <v/>
      </c>
      <c r="B19" t="str">
        <f>Sheet7!L37</f>
        <v/>
      </c>
      <c r="C19" t="str">
        <f>Sheet7!AA18</f>
        <v/>
      </c>
      <c r="D19" t="str">
        <f>Sheet7!Y18</f>
        <v/>
      </c>
      <c r="E19" t="str">
        <f>Sheet7!Z18</f>
        <v/>
      </c>
      <c r="G19" s="3" t="e">
        <f t="array" ref="G19">INDEX(D$1:D$74,SMALL(IF($A$2:$A$74=$G$1,ROW($A$2:$A$74)),ROW()-ROW($G$1)))</f>
        <v>#NUM!</v>
      </c>
      <c r="H19" t="e" cm="1">
        <f t="array" ref="H19">INDEX(E$1:E$74,SMALL(IF($A$2:$A$74=$G$1,ROW($A$2:$A$74)),ROW()-ROW($G$1)))</f>
        <v>#NUM!</v>
      </c>
      <c r="L19" t="str">
        <f t="shared" si="0"/>
        <v/>
      </c>
      <c r="M19" t="str">
        <f t="shared" si="1"/>
        <v/>
      </c>
      <c r="N19" t="str">
        <f t="shared" si="2"/>
        <v xml:space="preserve">: </v>
      </c>
    </row>
    <row r="20" spans="1:14" x14ac:dyDescent="0.3">
      <c r="A20" t="str">
        <f>Sheet7!M38</f>
        <v/>
      </c>
      <c r="B20" t="str">
        <f>Sheet7!L38</f>
        <v/>
      </c>
      <c r="C20" t="str">
        <f>Sheet7!AA19</f>
        <v/>
      </c>
      <c r="D20" t="str">
        <f>Sheet7!Y19</f>
        <v/>
      </c>
      <c r="E20" t="str">
        <f>Sheet7!Z19</f>
        <v/>
      </c>
      <c r="G20" s="3" t="e">
        <f t="array" ref="G20">INDEX(D$1:D$74,SMALL(IF($A$2:$A$74=$G$1,ROW($A$2:$A$74)),ROW()-ROW($G$1)))</f>
        <v>#NUM!</v>
      </c>
      <c r="H20" t="e" cm="1">
        <f t="array" ref="H20">INDEX(E$1:E$74,SMALL(IF($A$2:$A$74=$G$1,ROW($A$2:$A$74)),ROW()-ROW($G$1)))</f>
        <v>#NUM!</v>
      </c>
      <c r="L20" t="str">
        <f t="shared" si="0"/>
        <v/>
      </c>
      <c r="M20" t="str">
        <f t="shared" si="1"/>
        <v/>
      </c>
      <c r="N20" t="str">
        <f t="shared" si="2"/>
        <v xml:space="preserve">: </v>
      </c>
    </row>
    <row r="21" spans="1:14" x14ac:dyDescent="0.3">
      <c r="A21" t="str">
        <f>Sheet7!M39</f>
        <v/>
      </c>
      <c r="B21" t="str">
        <f>Sheet7!L39</f>
        <v/>
      </c>
      <c r="C21" t="str">
        <f>Sheet7!AA20</f>
        <v/>
      </c>
      <c r="D21" t="str">
        <f>Sheet7!Y20</f>
        <v/>
      </c>
      <c r="E21" t="str">
        <f>Sheet7!Z20</f>
        <v/>
      </c>
      <c r="G21" s="3" t="e">
        <f t="array" ref="G21">INDEX(D$1:D$74,SMALL(IF($A$2:$A$74=$G$1,ROW($A$2:$A$74)),ROW()-ROW($G$1)))</f>
        <v>#NUM!</v>
      </c>
      <c r="H21" t="e" cm="1">
        <f t="array" ref="H21">INDEX(E$1:E$74,SMALL(IF($A$2:$A$74=$G$1,ROW($A$2:$A$74)),ROW()-ROW($G$1)))</f>
        <v>#NUM!</v>
      </c>
      <c r="L21" t="str">
        <f t="shared" si="0"/>
        <v/>
      </c>
      <c r="M21" t="str">
        <f t="shared" si="1"/>
        <v/>
      </c>
      <c r="N21" t="str">
        <f t="shared" si="2"/>
        <v xml:space="preserve">: </v>
      </c>
    </row>
    <row r="22" spans="1:14" x14ac:dyDescent="0.3">
      <c r="A22" t="str">
        <f>Sheet7!M40</f>
        <v/>
      </c>
      <c r="B22" t="str">
        <f>Sheet7!L40</f>
        <v/>
      </c>
      <c r="C22" t="str">
        <f>Sheet7!AA21</f>
        <v/>
      </c>
      <c r="D22" t="str">
        <f>Sheet7!Y21</f>
        <v/>
      </c>
      <c r="E22" t="str">
        <f>Sheet7!Z21</f>
        <v/>
      </c>
      <c r="G22" s="3" t="e">
        <f t="array" ref="G22">INDEX(D$1:D$74,SMALL(IF($A$2:$A$74=$G$1,ROW($A$2:$A$74)),ROW()-ROW($G$1)))</f>
        <v>#NUM!</v>
      </c>
      <c r="H22" t="e" cm="1">
        <f t="array" ref="H22">INDEX(E$1:E$74,SMALL(IF($A$2:$A$74=$G$1,ROW($A$2:$A$74)),ROW()-ROW($G$1)))</f>
        <v>#NUM!</v>
      </c>
      <c r="L22" t="str">
        <f t="shared" si="0"/>
        <v/>
      </c>
      <c r="M22" t="str">
        <f t="shared" si="1"/>
        <v/>
      </c>
      <c r="N22" t="str">
        <f t="shared" si="2"/>
        <v xml:space="preserve">: </v>
      </c>
    </row>
    <row r="23" spans="1:14" x14ac:dyDescent="0.3">
      <c r="A23" t="str">
        <f>Sheet7!M41</f>
        <v/>
      </c>
      <c r="B23" t="str">
        <f>Sheet7!L41</f>
        <v/>
      </c>
      <c r="C23" t="str">
        <f>Sheet7!AA22</f>
        <v/>
      </c>
      <c r="D23" t="str">
        <f>Sheet7!Y22</f>
        <v/>
      </c>
      <c r="E23" t="str">
        <f>Sheet7!Z22</f>
        <v/>
      </c>
      <c r="G23" s="3" t="e">
        <f t="array" ref="G23">INDEX(D$1:D$74,SMALL(IF($A$2:$A$74=$G$1,ROW($A$2:$A$74)),ROW()-ROW($G$1)))</f>
        <v>#NUM!</v>
      </c>
      <c r="H23" t="e" cm="1">
        <f t="array" ref="H23">INDEX(E$1:E$74,SMALL(IF($A$2:$A$74=$G$1,ROW($A$2:$A$74)),ROW()-ROW($G$1)))</f>
        <v>#NUM!</v>
      </c>
      <c r="L23" t="str">
        <f t="shared" si="0"/>
        <v/>
      </c>
      <c r="M23" t="str">
        <f t="shared" si="1"/>
        <v/>
      </c>
      <c r="N23" t="str">
        <f t="shared" si="2"/>
        <v xml:space="preserve">: </v>
      </c>
    </row>
    <row r="24" spans="1:14" x14ac:dyDescent="0.3">
      <c r="A24" t="str">
        <f>Sheet7!M42</f>
        <v/>
      </c>
      <c r="B24" t="str">
        <f>Sheet7!L42</f>
        <v/>
      </c>
      <c r="C24" t="str">
        <f>Sheet7!AA23</f>
        <v/>
      </c>
      <c r="D24" t="str">
        <f>Sheet7!Y23</f>
        <v/>
      </c>
      <c r="E24" t="str">
        <f>Sheet7!Z23</f>
        <v/>
      </c>
      <c r="G24" s="3" t="e">
        <f t="array" ref="G24">INDEX(D$1:D$74,SMALL(IF($A$2:$A$74=$G$1,ROW($A$2:$A$74)),ROW()-ROW($G$1)))</f>
        <v>#NUM!</v>
      </c>
      <c r="H24" t="e" cm="1">
        <f t="array" ref="H24">INDEX(E$1:E$74,SMALL(IF($A$2:$A$74=$G$1,ROW($A$2:$A$74)),ROW()-ROW($G$1)))</f>
        <v>#NUM!</v>
      </c>
      <c r="L24" t="str">
        <f t="shared" si="0"/>
        <v/>
      </c>
      <c r="M24" t="str">
        <f t="shared" si="1"/>
        <v/>
      </c>
      <c r="N24" t="str">
        <f t="shared" si="2"/>
        <v xml:space="preserve">: </v>
      </c>
    </row>
    <row r="25" spans="1:14" x14ac:dyDescent="0.3">
      <c r="A25" t="str">
        <f>Sheet7!M43</f>
        <v/>
      </c>
      <c r="B25" t="str">
        <f>Sheet7!L43</f>
        <v/>
      </c>
      <c r="C25" t="str">
        <f>Sheet7!AA24</f>
        <v/>
      </c>
      <c r="D25" t="str">
        <f>Sheet7!Y24</f>
        <v/>
      </c>
      <c r="E25" t="str">
        <f>Sheet7!Z24</f>
        <v/>
      </c>
      <c r="G25" s="3" t="e">
        <f t="array" ref="G25">INDEX(D$1:D$74,SMALL(IF($A$2:$A$74=$G$1,ROW($A$2:$A$74)),ROW()-ROW($G$1)))</f>
        <v>#NUM!</v>
      </c>
      <c r="H25" t="e" cm="1">
        <f t="array" ref="H25">INDEX(E$1:E$74,SMALL(IF($A$2:$A$74=$G$1,ROW($A$2:$A$74)),ROW()-ROW($G$1)))</f>
        <v>#NUM!</v>
      </c>
      <c r="L25" t="str">
        <f t="shared" si="0"/>
        <v/>
      </c>
      <c r="M25" t="str">
        <f t="shared" si="1"/>
        <v/>
      </c>
      <c r="N25" t="str">
        <f t="shared" si="2"/>
        <v xml:space="preserve">: </v>
      </c>
    </row>
    <row r="26" spans="1:14" x14ac:dyDescent="0.3">
      <c r="A26" t="str">
        <f>Sheet7!M44</f>
        <v/>
      </c>
      <c r="B26" t="str">
        <f>Sheet7!L44</f>
        <v/>
      </c>
      <c r="C26" t="str">
        <f>Sheet7!AA25</f>
        <v/>
      </c>
      <c r="D26" t="str">
        <f>Sheet7!Y25</f>
        <v/>
      </c>
      <c r="E26" t="str">
        <f>Sheet7!Z25</f>
        <v/>
      </c>
      <c r="G26" s="3" t="e">
        <f t="array" ref="G26">INDEX(D$1:D$74,SMALL(IF($A$2:$A$74=$G$1,ROW($A$2:$A$74)),ROW()-ROW($G$1)))</f>
        <v>#NUM!</v>
      </c>
      <c r="H26" t="e" cm="1">
        <f t="array" ref="H26">INDEX(E$1:E$74,SMALL(IF($A$2:$A$74=$G$1,ROW($A$2:$A$74)),ROW()-ROW($G$1)))</f>
        <v>#NUM!</v>
      </c>
      <c r="L26" t="str">
        <f t="shared" si="0"/>
        <v/>
      </c>
      <c r="M26" t="str">
        <f t="shared" si="1"/>
        <v/>
      </c>
      <c r="N26" t="str">
        <f t="shared" si="2"/>
        <v xml:space="preserve">: </v>
      </c>
    </row>
    <row r="27" spans="1:14" x14ac:dyDescent="0.3">
      <c r="A27" t="str">
        <f>Sheet7!M45</f>
        <v/>
      </c>
      <c r="B27" t="str">
        <f>Sheet7!L45</f>
        <v/>
      </c>
      <c r="C27" t="str">
        <f>Sheet7!AA26</f>
        <v/>
      </c>
      <c r="D27" t="str">
        <f>Sheet7!Y26</f>
        <v/>
      </c>
      <c r="E27" t="str">
        <f>Sheet7!Z26</f>
        <v/>
      </c>
      <c r="G27" s="3" t="e">
        <f t="array" ref="G27">INDEX(D$1:D$74,SMALL(IF($A$2:$A$74=$G$1,ROW($A$2:$A$74)),ROW()-ROW($G$1)))</f>
        <v>#NUM!</v>
      </c>
      <c r="H27" t="e" cm="1">
        <f t="array" ref="H27">INDEX(E$1:E$74,SMALL(IF($A$2:$A$74=$G$1,ROW($A$2:$A$74)),ROW()-ROW($G$1)))</f>
        <v>#NUM!</v>
      </c>
      <c r="L27" t="str">
        <f t="shared" si="0"/>
        <v/>
      </c>
      <c r="M27" t="str">
        <f t="shared" si="1"/>
        <v/>
      </c>
      <c r="N27" t="str">
        <f t="shared" si="2"/>
        <v xml:space="preserve">: </v>
      </c>
    </row>
    <row r="28" spans="1:14" x14ac:dyDescent="0.3">
      <c r="A28" t="str">
        <f>Sheet7!M46</f>
        <v/>
      </c>
      <c r="B28" t="str">
        <f>Sheet7!L46</f>
        <v/>
      </c>
      <c r="C28" t="str">
        <f>Sheet7!AA27</f>
        <v/>
      </c>
      <c r="D28" t="str">
        <f>Sheet7!Y27</f>
        <v/>
      </c>
      <c r="E28" t="str">
        <f>Sheet7!Z27</f>
        <v/>
      </c>
      <c r="G28" s="3" t="e">
        <f t="array" ref="G28">INDEX(D$1:D$74,SMALL(IF($A$2:$A$74=$G$1,ROW($A$2:$A$74)),ROW()-ROW($G$1)))</f>
        <v>#NUM!</v>
      </c>
      <c r="H28" t="e" cm="1">
        <f t="array" ref="H28">INDEX(E$1:E$74,SMALL(IF($A$2:$A$74=$G$1,ROW($A$2:$A$74)),ROW()-ROW($G$1)))</f>
        <v>#NUM!</v>
      </c>
      <c r="L28" t="str">
        <f t="shared" si="0"/>
        <v/>
      </c>
      <c r="M28" t="str">
        <f t="shared" si="1"/>
        <v/>
      </c>
      <c r="N28" t="str">
        <f t="shared" si="2"/>
        <v xml:space="preserve">: </v>
      </c>
    </row>
    <row r="29" spans="1:14" x14ac:dyDescent="0.3">
      <c r="A29" t="str">
        <f>Sheet7!M47</f>
        <v/>
      </c>
      <c r="B29" t="str">
        <f>Sheet7!L47</f>
        <v/>
      </c>
      <c r="C29" t="str">
        <f>Sheet7!AA28</f>
        <v/>
      </c>
      <c r="D29" t="str">
        <f>Sheet7!Y28</f>
        <v/>
      </c>
      <c r="E29" t="str">
        <f>Sheet7!Z28</f>
        <v/>
      </c>
      <c r="G29" s="3" t="e">
        <f t="array" ref="G29">INDEX(D$1:D$74,SMALL(IF($A$2:$A$74=$G$1,ROW($A$2:$A$74)),ROW()-ROW($G$1)))</f>
        <v>#NUM!</v>
      </c>
      <c r="H29" t="e" cm="1">
        <f t="array" ref="H29">INDEX(E$1:E$74,SMALL(IF($A$2:$A$74=$G$1,ROW($A$2:$A$74)),ROW()-ROW($G$1)))</f>
        <v>#NUM!</v>
      </c>
      <c r="L29" t="str">
        <f t="shared" si="0"/>
        <v/>
      </c>
      <c r="M29" t="str">
        <f t="shared" si="1"/>
        <v/>
      </c>
      <c r="N29" t="str">
        <f t="shared" si="2"/>
        <v xml:space="preserve">: </v>
      </c>
    </row>
    <row r="30" spans="1:14" x14ac:dyDescent="0.3">
      <c r="A30" t="str">
        <f>Sheet7!M48</f>
        <v/>
      </c>
      <c r="B30" t="str">
        <f>Sheet7!L48</f>
        <v/>
      </c>
      <c r="C30" t="str">
        <f>Sheet7!AA29</f>
        <v/>
      </c>
      <c r="D30" t="str">
        <f>Sheet7!Y29</f>
        <v/>
      </c>
      <c r="E30" t="str">
        <f>Sheet7!Z29</f>
        <v/>
      </c>
      <c r="G30" s="3" t="e">
        <f t="array" ref="G30">INDEX(D$1:D$74,SMALL(IF($A$2:$A$74=$G$1,ROW($A$2:$A$74)),ROW()-ROW($G$1)))</f>
        <v>#NUM!</v>
      </c>
      <c r="H30" t="e" cm="1">
        <f t="array" ref="H30">INDEX(E$1:E$74,SMALL(IF($A$2:$A$74=$G$1,ROW($A$2:$A$74)),ROW()-ROW($G$1)))</f>
        <v>#NUM!</v>
      </c>
      <c r="L30" t="str">
        <f t="shared" si="0"/>
        <v/>
      </c>
      <c r="M30" t="str">
        <f t="shared" si="1"/>
        <v/>
      </c>
      <c r="N30" t="str">
        <f t="shared" si="2"/>
        <v xml:space="preserve">: </v>
      </c>
    </row>
    <row r="31" spans="1:14" x14ac:dyDescent="0.3">
      <c r="A31" t="str">
        <f>Sheet7!M49</f>
        <v/>
      </c>
      <c r="B31" t="str">
        <f>Sheet7!L49</f>
        <v/>
      </c>
      <c r="C31" t="str">
        <f>Sheet7!AA30</f>
        <v/>
      </c>
      <c r="D31" t="str">
        <f>Sheet7!Y30</f>
        <v/>
      </c>
      <c r="E31" t="str">
        <f>Sheet7!Z30</f>
        <v/>
      </c>
      <c r="G31" s="3" t="e">
        <f t="array" ref="G31">INDEX(D$1:D$74,SMALL(IF($A$2:$A$74=$G$1,ROW($A$2:$A$74)),ROW()-ROW($G$1)))</f>
        <v>#NUM!</v>
      </c>
      <c r="H31" t="e" cm="1">
        <f t="array" ref="H31">INDEX(E$1:E$74,SMALL(IF($A$2:$A$74=$G$1,ROW($A$2:$A$74)),ROW()-ROW($G$1)))</f>
        <v>#NUM!</v>
      </c>
      <c r="L31" t="str">
        <f t="shared" si="0"/>
        <v/>
      </c>
      <c r="M31" t="str">
        <f t="shared" si="1"/>
        <v/>
      </c>
      <c r="N31" t="str">
        <f t="shared" si="2"/>
        <v xml:space="preserve">: </v>
      </c>
    </row>
    <row r="32" spans="1:14" x14ac:dyDescent="0.3">
      <c r="A32" t="str">
        <f>Sheet7!M50</f>
        <v/>
      </c>
      <c r="B32" t="str">
        <f>Sheet7!L50</f>
        <v/>
      </c>
      <c r="C32" t="str">
        <f>Sheet7!AA31</f>
        <v/>
      </c>
      <c r="D32" t="str">
        <f>Sheet7!Y31</f>
        <v/>
      </c>
      <c r="E32" t="str">
        <f>Sheet7!Z31</f>
        <v/>
      </c>
      <c r="G32" s="3" t="e">
        <f t="array" ref="G32">INDEX(D$1:D$74,SMALL(IF($A$2:$A$74=$G$1,ROW($A$2:$A$74)),ROW()-ROW($G$1)))</f>
        <v>#NUM!</v>
      </c>
      <c r="H32" t="e" cm="1">
        <f t="array" ref="H32">INDEX(E$1:E$74,SMALL(IF($A$2:$A$74=$G$1,ROW($A$2:$A$74)),ROW()-ROW($G$1)))</f>
        <v>#NUM!</v>
      </c>
      <c r="L32" t="str">
        <f t="shared" si="0"/>
        <v/>
      </c>
      <c r="M32" t="str">
        <f t="shared" si="1"/>
        <v/>
      </c>
      <c r="N32" t="str">
        <f t="shared" si="2"/>
        <v xml:space="preserve">: </v>
      </c>
    </row>
    <row r="33" spans="1:14" x14ac:dyDescent="0.3">
      <c r="A33" t="str">
        <f>Sheet7!M51</f>
        <v/>
      </c>
      <c r="B33" t="str">
        <f>Sheet7!L51</f>
        <v/>
      </c>
      <c r="C33" t="str">
        <f>Sheet7!AA32</f>
        <v/>
      </c>
      <c r="D33" t="str">
        <f>Sheet7!Y32</f>
        <v/>
      </c>
      <c r="E33" t="str">
        <f>Sheet7!Z32</f>
        <v/>
      </c>
      <c r="G33" s="3" t="e">
        <f t="array" ref="G33">INDEX(D$1:D$74,SMALL(IF($A$2:$A$74=$G$1,ROW($A$2:$A$74)),ROW()-ROW($G$1)))</f>
        <v>#NUM!</v>
      </c>
      <c r="H33" t="e" cm="1">
        <f t="array" ref="H33">INDEX(E$1:E$74,SMALL(IF($A$2:$A$74=$G$1,ROW($A$2:$A$74)),ROW()-ROW($G$1)))</f>
        <v>#NUM!</v>
      </c>
      <c r="L33" t="str">
        <f t="shared" si="0"/>
        <v/>
      </c>
      <c r="M33" t="str">
        <f t="shared" si="1"/>
        <v/>
      </c>
      <c r="N33" t="str">
        <f t="shared" si="2"/>
        <v xml:space="preserve">: </v>
      </c>
    </row>
    <row r="34" spans="1:14" x14ac:dyDescent="0.3">
      <c r="A34">
        <f>Sheet7!M52</f>
        <v>2</v>
      </c>
      <c r="B34">
        <f>Sheet7!L52</f>
        <v>2</v>
      </c>
      <c r="C34" t="str">
        <f>Sheet7!AA33</f>
        <v>Students match items. Often used with diagrams and series of labels, or with matched statements. Matching can be simple or complex.</v>
      </c>
      <c r="D34" t="str">
        <f>Sheet7!Y33</f>
        <v>Students show that they know elements of (for example) structures, or requirements. May also include relevance of matched items</v>
      </c>
      <c r="E34" t="str">
        <f>Sheet7!Z33</f>
        <v>Matching test</v>
      </c>
      <c r="G34" s="3" t="e">
        <f t="array" ref="G34">INDEX(D$1:D$74,SMALL(IF($A$2:$A$74=$G$1,ROW($A$2:$A$74)),ROW()-ROW($G$1)))</f>
        <v>#NUM!</v>
      </c>
      <c r="H34" t="e" cm="1">
        <f t="array" ref="H34">INDEX(E$1:E$74,SMALL(IF($A$2:$A$74=$G$1,ROW($A$2:$A$74)),ROW()-ROW($G$1)))</f>
        <v>#NUM!</v>
      </c>
      <c r="L34" t="str">
        <f t="shared" si="0"/>
        <v/>
      </c>
      <c r="M34" t="str">
        <f t="shared" si="1"/>
        <v/>
      </c>
      <c r="N34" t="str">
        <f t="shared" si="2"/>
        <v xml:space="preserve">: </v>
      </c>
    </row>
    <row r="35" spans="1:14" x14ac:dyDescent="0.3">
      <c r="A35" t="str">
        <f>Sheet7!M53</f>
        <v/>
      </c>
      <c r="B35" t="str">
        <f>Sheet7!L53</f>
        <v/>
      </c>
      <c r="C35" t="str">
        <f>Sheet7!AA34</f>
        <v/>
      </c>
      <c r="D35" t="str">
        <f>Sheet7!Y34</f>
        <v/>
      </c>
      <c r="E35" t="str">
        <f>Sheet7!Z34</f>
        <v/>
      </c>
      <c r="G35" s="3" t="e">
        <f t="array" ref="G35">INDEX(D$1:D$74,SMALL(IF($A$2:$A$74=$G$1,ROW($A$2:$A$74)),ROW()-ROW($G$1)))</f>
        <v>#NUM!</v>
      </c>
      <c r="H35" t="e" cm="1">
        <f t="array" ref="H35">INDEX(E$1:E$74,SMALL(IF($A$2:$A$74=$G$1,ROW($A$2:$A$74)),ROW()-ROW($G$1)))</f>
        <v>#NUM!</v>
      </c>
      <c r="L35" t="str">
        <f t="shared" si="0"/>
        <v/>
      </c>
      <c r="M35" t="str">
        <f t="shared" si="1"/>
        <v/>
      </c>
      <c r="N35" t="str">
        <f t="shared" si="2"/>
        <v xml:space="preserve">: </v>
      </c>
    </row>
    <row r="36" spans="1:14" x14ac:dyDescent="0.3">
      <c r="A36" t="str">
        <f>Sheet7!M54</f>
        <v/>
      </c>
      <c r="B36" t="str">
        <f>Sheet7!L54</f>
        <v/>
      </c>
      <c r="C36" t="str">
        <f>Sheet7!AA35</f>
        <v/>
      </c>
      <c r="D36" t="str">
        <f>Sheet7!Y35</f>
        <v/>
      </c>
      <c r="E36" t="str">
        <f>Sheet7!Z35</f>
        <v/>
      </c>
      <c r="G36" s="3" t="e">
        <f t="array" ref="G36">INDEX(D$1:D$74,SMALL(IF($A$2:$A$74=$G$1,ROW($A$2:$A$74)),ROW()-ROW($G$1)))</f>
        <v>#NUM!</v>
      </c>
      <c r="H36" t="e" cm="1">
        <f t="array" ref="H36">INDEX(E$1:E$74,SMALL(IF($A$2:$A$74=$G$1,ROW($A$2:$A$74)),ROW()-ROW($G$1)))</f>
        <v>#NUM!</v>
      </c>
      <c r="L36" t="str">
        <f t="shared" si="0"/>
        <v/>
      </c>
      <c r="M36" t="str">
        <f t="shared" si="1"/>
        <v/>
      </c>
      <c r="N36" t="str">
        <f t="shared" si="2"/>
        <v xml:space="preserve">: </v>
      </c>
    </row>
    <row r="37" spans="1:14" x14ac:dyDescent="0.3">
      <c r="A37" t="str">
        <f>Sheet7!M55</f>
        <v/>
      </c>
      <c r="B37" t="str">
        <f>Sheet7!L55</f>
        <v/>
      </c>
      <c r="C37" t="str">
        <f>Sheet7!AA36</f>
        <v/>
      </c>
      <c r="D37" t="str">
        <f>Sheet7!Y36</f>
        <v/>
      </c>
      <c r="E37" t="str">
        <f>Sheet7!Z36</f>
        <v/>
      </c>
      <c r="G37" s="3" t="e">
        <f t="array" ref="G37">INDEX(D$1:D$74,SMALL(IF($A$2:$A$74=$G$1,ROW($A$2:$A$74)),ROW()-ROW($G$1)))</f>
        <v>#NUM!</v>
      </c>
      <c r="H37" t="e" cm="1">
        <f t="array" ref="H37">INDEX(E$1:E$74,SMALL(IF($A$2:$A$74=$G$1,ROW($A$2:$A$74)),ROW()-ROW($G$1)))</f>
        <v>#NUM!</v>
      </c>
      <c r="L37" t="str">
        <f t="shared" si="0"/>
        <v/>
      </c>
      <c r="M37" t="str">
        <f t="shared" si="1"/>
        <v/>
      </c>
      <c r="N37" t="str">
        <f t="shared" si="2"/>
        <v xml:space="preserve">: </v>
      </c>
    </row>
    <row r="38" spans="1:14" x14ac:dyDescent="0.3">
      <c r="A38" t="str">
        <f>Sheet7!M56</f>
        <v/>
      </c>
      <c r="B38" t="str">
        <f>Sheet7!L56</f>
        <v/>
      </c>
      <c r="C38" t="str">
        <f>Sheet7!AA37</f>
        <v/>
      </c>
      <c r="D38" t="str">
        <f>Sheet7!Y37</f>
        <v/>
      </c>
      <c r="E38" t="str">
        <f>Sheet7!Z37</f>
        <v/>
      </c>
      <c r="G38" s="3" t="e">
        <f t="array" ref="G38">INDEX(D$1:D$74,SMALL(IF($A$2:$A$74=$G$1,ROW($A$2:$A$74)),ROW()-ROW($G$1)))</f>
        <v>#NUM!</v>
      </c>
      <c r="H38" t="e" cm="1">
        <f t="array" ref="H38">INDEX(E$1:E$74,SMALL(IF($A$2:$A$74=$G$1,ROW($A$2:$A$74)),ROW()-ROW($G$1)))</f>
        <v>#NUM!</v>
      </c>
      <c r="L38" t="str">
        <f t="shared" si="0"/>
        <v/>
      </c>
      <c r="M38" t="str">
        <f t="shared" si="1"/>
        <v/>
      </c>
      <c r="N38" t="str">
        <f t="shared" si="2"/>
        <v xml:space="preserve">: </v>
      </c>
    </row>
    <row r="39" spans="1:14" x14ac:dyDescent="0.3">
      <c r="A39" t="str">
        <f>Sheet7!M57</f>
        <v/>
      </c>
      <c r="B39" t="str">
        <f>Sheet7!L57</f>
        <v/>
      </c>
      <c r="C39" t="str">
        <f>Sheet7!AA38</f>
        <v/>
      </c>
      <c r="D39" t="str">
        <f>Sheet7!Y38</f>
        <v/>
      </c>
      <c r="E39" t="str">
        <f>Sheet7!Z38</f>
        <v/>
      </c>
      <c r="G39" s="3" t="e">
        <f t="array" ref="G39">INDEX(D$1:D$74,SMALL(IF($A$2:$A$74=$G$1,ROW($A$2:$A$74)),ROW()-ROW($G$1)))</f>
        <v>#NUM!</v>
      </c>
      <c r="H39" t="e" cm="1">
        <f t="array" ref="H39">INDEX(E$1:E$74,SMALL(IF($A$2:$A$74=$G$1,ROW($A$2:$A$74)),ROW()-ROW($G$1)))</f>
        <v>#NUM!</v>
      </c>
      <c r="L39" t="str">
        <f t="shared" si="0"/>
        <v/>
      </c>
      <c r="M39" t="str">
        <f t="shared" si="1"/>
        <v/>
      </c>
      <c r="N39" t="str">
        <f t="shared" si="2"/>
        <v xml:space="preserve">: </v>
      </c>
    </row>
    <row r="40" spans="1:14" x14ac:dyDescent="0.3">
      <c r="A40" t="str">
        <f>Sheet7!M58</f>
        <v/>
      </c>
      <c r="B40" t="str">
        <f>Sheet7!L58</f>
        <v/>
      </c>
      <c r="C40" t="str">
        <f>Sheet7!AA39</f>
        <v/>
      </c>
      <c r="D40" t="str">
        <f>Sheet7!Y39</f>
        <v/>
      </c>
      <c r="E40" t="str">
        <f>Sheet7!Z39</f>
        <v/>
      </c>
      <c r="G40" s="3" t="e">
        <f t="array" ref="G40">INDEX(D$1:D$74,SMALL(IF($A$2:$A$74=$G$1,ROW($A$2:$A$74)),ROW()-ROW($G$1)))</f>
        <v>#NUM!</v>
      </c>
      <c r="H40" t="e" cm="1">
        <f t="array" ref="H40">INDEX(E$1:E$74,SMALL(IF($A$2:$A$74=$G$1,ROW($A$2:$A$74)),ROW()-ROW($G$1)))</f>
        <v>#NUM!</v>
      </c>
      <c r="L40" t="str">
        <f t="shared" si="0"/>
        <v/>
      </c>
      <c r="M40" t="str">
        <f t="shared" si="1"/>
        <v/>
      </c>
      <c r="N40" t="str">
        <f t="shared" si="2"/>
        <v xml:space="preserve">: </v>
      </c>
    </row>
    <row r="41" spans="1:14" x14ac:dyDescent="0.3">
      <c r="A41" t="str">
        <f>Sheet7!M59</f>
        <v/>
      </c>
      <c r="B41" t="str">
        <f>Sheet7!L59</f>
        <v/>
      </c>
      <c r="C41" t="str">
        <f>Sheet7!AA40</f>
        <v/>
      </c>
      <c r="D41" t="str">
        <f>Sheet7!Y40</f>
        <v/>
      </c>
      <c r="E41" t="str">
        <f>Sheet7!Z40</f>
        <v/>
      </c>
      <c r="G41" s="3" t="e">
        <f t="array" ref="G41">INDEX(D$1:D$74,SMALL(IF($A$2:$A$74=$G$1,ROW($A$2:$A$74)),ROW()-ROW($G$1)))</f>
        <v>#NUM!</v>
      </c>
      <c r="H41" t="e" cm="1">
        <f t="array" ref="H41">INDEX(E$1:E$74,SMALL(IF($A$2:$A$74=$G$1,ROW($A$2:$A$74)),ROW()-ROW($G$1)))</f>
        <v>#NUM!</v>
      </c>
      <c r="L41" t="str">
        <f t="shared" si="0"/>
        <v/>
      </c>
      <c r="M41" t="str">
        <f t="shared" si="1"/>
        <v/>
      </c>
      <c r="N41" t="str">
        <f t="shared" si="2"/>
        <v xml:space="preserve">: </v>
      </c>
    </row>
    <row r="42" spans="1:14" x14ac:dyDescent="0.3">
      <c r="A42" t="str">
        <f>Sheet7!M60</f>
        <v/>
      </c>
      <c r="B42" t="str">
        <f>Sheet7!L60</f>
        <v/>
      </c>
      <c r="C42" t="str">
        <f>Sheet7!AA41</f>
        <v/>
      </c>
      <c r="D42" t="str">
        <f>Sheet7!Y41</f>
        <v/>
      </c>
      <c r="E42" t="str">
        <f>Sheet7!Z41</f>
        <v/>
      </c>
      <c r="G42" s="3" t="e">
        <f t="array" ref="G42">INDEX(D$1:D$74,SMALL(IF($A$2:$A$74=$G$1,ROW($A$2:$A$74)),ROW()-ROW($G$1)))</f>
        <v>#NUM!</v>
      </c>
      <c r="H42" t="e" cm="1">
        <f t="array" ref="H42">INDEX(E$1:E$74,SMALL(IF($A$2:$A$74=$G$1,ROW($A$2:$A$74)),ROW()-ROW($G$1)))</f>
        <v>#NUM!</v>
      </c>
      <c r="L42" t="str">
        <f t="shared" si="0"/>
        <v/>
      </c>
      <c r="M42" t="str">
        <f t="shared" si="1"/>
        <v/>
      </c>
      <c r="N42" t="str">
        <f t="shared" si="2"/>
        <v xml:space="preserve">: </v>
      </c>
    </row>
    <row r="43" spans="1:14" x14ac:dyDescent="0.3">
      <c r="A43" t="str">
        <f>Sheet7!M61</f>
        <v/>
      </c>
      <c r="B43" t="str">
        <f>Sheet7!L61</f>
        <v/>
      </c>
      <c r="C43" t="str">
        <f>Sheet7!AA42</f>
        <v/>
      </c>
      <c r="D43" t="str">
        <f>Sheet7!Y42</f>
        <v/>
      </c>
      <c r="E43" t="str">
        <f>Sheet7!Z42</f>
        <v/>
      </c>
      <c r="G43" s="3" t="e">
        <f t="array" ref="G43">INDEX(D$1:D$74,SMALL(IF($A$2:$A$74=$G$1,ROW($A$2:$A$74)),ROW()-ROW($G$1)))</f>
        <v>#NUM!</v>
      </c>
      <c r="H43" t="e" cm="1">
        <f t="array" ref="H43">INDEX(E$1:E$74,SMALL(IF($A$2:$A$74=$G$1,ROW($A$2:$A$74)),ROW()-ROW($G$1)))</f>
        <v>#NUM!</v>
      </c>
      <c r="L43" t="str">
        <f t="shared" si="0"/>
        <v/>
      </c>
      <c r="M43" t="str">
        <f t="shared" si="1"/>
        <v/>
      </c>
      <c r="N43" t="str">
        <f t="shared" si="2"/>
        <v xml:space="preserve">: </v>
      </c>
    </row>
    <row r="44" spans="1:14" x14ac:dyDescent="0.3">
      <c r="A44" t="str">
        <f>Sheet7!M62</f>
        <v/>
      </c>
      <c r="B44" t="str">
        <f>Sheet7!L62</f>
        <v/>
      </c>
      <c r="C44" t="str">
        <f>Sheet7!AA43</f>
        <v/>
      </c>
      <c r="D44" t="str">
        <f>Sheet7!Y43</f>
        <v/>
      </c>
      <c r="E44" t="str">
        <f>Sheet7!Z43</f>
        <v/>
      </c>
      <c r="G44" s="3" t="e">
        <f t="array" ref="G44">INDEX(D$1:D$74,SMALL(IF($A$2:$A$74=$G$1,ROW($A$2:$A$74)),ROW()-ROW($G$1)))</f>
        <v>#NUM!</v>
      </c>
      <c r="H44" t="e" cm="1">
        <f t="array" ref="H44">INDEX(E$1:E$74,SMALL(IF($A$2:$A$74=$G$1,ROW($A$2:$A$74)),ROW()-ROW($G$1)))</f>
        <v>#NUM!</v>
      </c>
      <c r="L44" t="str">
        <f t="shared" si="0"/>
        <v/>
      </c>
      <c r="M44" t="str">
        <f t="shared" si="1"/>
        <v/>
      </c>
      <c r="N44" t="str">
        <f t="shared" si="2"/>
        <v xml:space="preserve">: </v>
      </c>
    </row>
    <row r="45" spans="1:14" x14ac:dyDescent="0.3">
      <c r="A45" t="str">
        <f>Sheet7!M63</f>
        <v/>
      </c>
      <c r="B45" t="str">
        <f>Sheet7!L63</f>
        <v/>
      </c>
      <c r="C45" t="str">
        <f>Sheet7!AA44</f>
        <v/>
      </c>
      <c r="D45" t="str">
        <f>Sheet7!Y44</f>
        <v/>
      </c>
      <c r="E45" t="str">
        <f>Sheet7!Z44</f>
        <v/>
      </c>
      <c r="G45" s="3" t="e">
        <f t="array" ref="G45">INDEX(D$1:D$74,SMALL(IF($A$2:$A$74=$G$1,ROW($A$2:$A$74)),ROW()-ROW($G$1)))</f>
        <v>#NUM!</v>
      </c>
      <c r="H45" t="e" cm="1">
        <f t="array" ref="H45">INDEX(E$1:E$74,SMALL(IF($A$2:$A$74=$G$1,ROW($A$2:$A$74)),ROW()-ROW($G$1)))</f>
        <v>#NUM!</v>
      </c>
      <c r="L45" t="str">
        <f t="shared" si="0"/>
        <v/>
      </c>
      <c r="M45" t="str">
        <f t="shared" si="1"/>
        <v/>
      </c>
      <c r="N45" t="str">
        <f t="shared" si="2"/>
        <v xml:space="preserve">: </v>
      </c>
    </row>
    <row r="46" spans="1:14" x14ac:dyDescent="0.3">
      <c r="A46" t="str">
        <f>Sheet7!M64</f>
        <v/>
      </c>
      <c r="B46" t="str">
        <f>Sheet7!L64</f>
        <v/>
      </c>
      <c r="C46" t="str">
        <f>Sheet7!AA45</f>
        <v/>
      </c>
      <c r="D46" t="str">
        <f>Sheet7!Y45</f>
        <v/>
      </c>
      <c r="E46" t="str">
        <f>Sheet7!Z45</f>
        <v/>
      </c>
      <c r="G46" s="3" t="e">
        <f t="array" ref="G46">INDEX(D$1:D$74,SMALL(IF($A$2:$A$74=$G$1,ROW($A$2:$A$74)),ROW()-ROW($G$1)))</f>
        <v>#NUM!</v>
      </c>
      <c r="H46" t="e" cm="1">
        <f t="array" ref="H46">INDEX(E$1:E$74,SMALL(IF($A$2:$A$74=$G$1,ROW($A$2:$A$74)),ROW()-ROW($G$1)))</f>
        <v>#NUM!</v>
      </c>
      <c r="L46" t="str">
        <f t="shared" si="0"/>
        <v/>
      </c>
      <c r="M46" t="str">
        <f t="shared" si="1"/>
        <v/>
      </c>
      <c r="N46" t="str">
        <f t="shared" si="2"/>
        <v xml:space="preserve">: </v>
      </c>
    </row>
    <row r="47" spans="1:14" x14ac:dyDescent="0.3">
      <c r="A47" t="str">
        <f>Sheet7!M65</f>
        <v/>
      </c>
      <c r="B47" t="str">
        <f>Sheet7!L65</f>
        <v/>
      </c>
      <c r="C47" t="str">
        <f>Sheet7!AA46</f>
        <v/>
      </c>
      <c r="D47" t="str">
        <f>Sheet7!Y46</f>
        <v/>
      </c>
      <c r="E47" t="str">
        <f>Sheet7!Z46</f>
        <v/>
      </c>
      <c r="G47" s="3" t="e">
        <f t="array" ref="G47">INDEX(D$1:D$74,SMALL(IF($A$2:$A$74=$G$1,ROW($A$2:$A$74)),ROW()-ROW($G$1)))</f>
        <v>#NUM!</v>
      </c>
      <c r="H47" t="e" cm="1">
        <f t="array" ref="H47">INDEX(E$1:E$74,SMALL(IF($A$2:$A$74=$G$1,ROW($A$2:$A$74)),ROW()-ROW($G$1)))</f>
        <v>#NUM!</v>
      </c>
      <c r="L47" t="str">
        <f t="shared" si="0"/>
        <v/>
      </c>
      <c r="M47" t="str">
        <f t="shared" si="1"/>
        <v/>
      </c>
      <c r="N47" t="str">
        <f t="shared" si="2"/>
        <v xml:space="preserve">: </v>
      </c>
    </row>
    <row r="48" spans="1:14" x14ac:dyDescent="0.3">
      <c r="A48" t="str">
        <f>Sheet7!M66</f>
        <v/>
      </c>
      <c r="B48" t="str">
        <f>Sheet7!L66</f>
        <v/>
      </c>
      <c r="C48" t="str">
        <f>Sheet7!AA47</f>
        <v/>
      </c>
      <c r="D48" t="str">
        <f>Sheet7!Y47</f>
        <v/>
      </c>
      <c r="E48" t="str">
        <f>Sheet7!Z47</f>
        <v/>
      </c>
      <c r="G48" s="3" t="e">
        <f t="array" ref="G48">INDEX(D$1:D$74,SMALL(IF($A$2:$A$74=$G$1,ROW($A$2:$A$74)),ROW()-ROW($G$1)))</f>
        <v>#NUM!</v>
      </c>
      <c r="H48" t="e" cm="1">
        <f t="array" ref="H48">INDEX(E$1:E$74,SMALL(IF($A$2:$A$74=$G$1,ROW($A$2:$A$74)),ROW()-ROW($G$1)))</f>
        <v>#NUM!</v>
      </c>
      <c r="L48" t="str">
        <f t="shared" si="0"/>
        <v/>
      </c>
      <c r="M48" t="str">
        <f t="shared" si="1"/>
        <v/>
      </c>
      <c r="N48" t="str">
        <f t="shared" si="2"/>
        <v xml:space="preserve">: </v>
      </c>
    </row>
    <row r="49" spans="1:14" x14ac:dyDescent="0.3">
      <c r="A49" t="str">
        <f>Sheet7!M67</f>
        <v/>
      </c>
      <c r="B49" t="str">
        <f>Sheet7!L67</f>
        <v/>
      </c>
      <c r="C49" t="str">
        <f>Sheet7!AA48</f>
        <v/>
      </c>
      <c r="D49" t="str">
        <f>Sheet7!Y48</f>
        <v/>
      </c>
      <c r="E49" t="str">
        <f>Sheet7!Z48</f>
        <v/>
      </c>
      <c r="G49" s="3" t="e">
        <f t="array" ref="G49">INDEX(D$1:D$74,SMALL(IF($A$2:$A$74=$G$1,ROW($A$2:$A$74)),ROW()-ROW($G$1)))</f>
        <v>#NUM!</v>
      </c>
      <c r="H49" t="e" cm="1">
        <f t="array" ref="H49">INDEX(E$1:E$74,SMALL(IF($A$2:$A$74=$G$1,ROW($A$2:$A$74)),ROW()-ROW($G$1)))</f>
        <v>#NUM!</v>
      </c>
      <c r="L49" t="str">
        <f t="shared" si="0"/>
        <v/>
      </c>
      <c r="M49" t="str">
        <f t="shared" si="1"/>
        <v/>
      </c>
      <c r="N49" t="str">
        <f t="shared" si="2"/>
        <v xml:space="preserve">: </v>
      </c>
    </row>
    <row r="50" spans="1:14" x14ac:dyDescent="0.3">
      <c r="A50" t="str">
        <f>Sheet7!M68</f>
        <v/>
      </c>
      <c r="B50" t="str">
        <f>Sheet7!L68</f>
        <v/>
      </c>
      <c r="C50" t="str">
        <f>Sheet7!AA49</f>
        <v/>
      </c>
      <c r="D50" t="str">
        <f>Sheet7!Y49</f>
        <v/>
      </c>
      <c r="E50" t="str">
        <f>Sheet7!Z49</f>
        <v/>
      </c>
      <c r="G50" s="3" t="e">
        <f t="array" ref="G50">INDEX(D$1:D$74,SMALL(IF($A$2:$A$74=$G$1,ROW($A$2:$A$74)),ROW()-ROW($G$1)))</f>
        <v>#NUM!</v>
      </c>
      <c r="H50" t="e" cm="1">
        <f t="array" ref="H50">INDEX(E$1:E$74,SMALL(IF($A$2:$A$74=$G$1,ROW($A$2:$A$74)),ROW()-ROW($G$1)))</f>
        <v>#NUM!</v>
      </c>
      <c r="L50" t="str">
        <f t="shared" si="0"/>
        <v/>
      </c>
      <c r="M50" t="str">
        <f t="shared" si="1"/>
        <v/>
      </c>
      <c r="N50" t="str">
        <f t="shared" si="2"/>
        <v xml:space="preserve">: </v>
      </c>
    </row>
    <row r="51" spans="1:14" x14ac:dyDescent="0.3">
      <c r="A51" t="str">
        <f>Sheet7!M69</f>
        <v/>
      </c>
      <c r="B51" t="str">
        <f>Sheet7!L69</f>
        <v/>
      </c>
      <c r="C51" t="str">
        <f>Sheet7!AA50</f>
        <v/>
      </c>
      <c r="D51" t="str">
        <f>Sheet7!Y50</f>
        <v/>
      </c>
      <c r="E51" t="str">
        <f>Sheet7!Z50</f>
        <v/>
      </c>
      <c r="G51" s="3" t="e">
        <f t="array" ref="G51">INDEX(D$1:D$74,SMALL(IF($A$2:$A$74=$G$1,ROW($A$2:$A$74)),ROW()-ROW($G$1)))</f>
        <v>#NUM!</v>
      </c>
      <c r="H51" t="e" cm="1">
        <f t="array" ref="H51">INDEX(E$1:E$74,SMALL(IF($A$2:$A$74=$G$1,ROW($A$2:$A$74)),ROW()-ROW($G$1)))</f>
        <v>#NUM!</v>
      </c>
      <c r="L51" t="str">
        <f t="shared" si="0"/>
        <v/>
      </c>
      <c r="M51" t="str">
        <f t="shared" si="1"/>
        <v/>
      </c>
      <c r="N51" t="str">
        <f t="shared" si="2"/>
        <v xml:space="preserve">: </v>
      </c>
    </row>
    <row r="52" spans="1:14" x14ac:dyDescent="0.3">
      <c r="A52" t="str">
        <f>Sheet7!M70</f>
        <v/>
      </c>
      <c r="B52" t="str">
        <f>Sheet7!L70</f>
        <v/>
      </c>
      <c r="C52" t="str">
        <f>Sheet7!AA51</f>
        <v/>
      </c>
      <c r="D52" t="str">
        <f>Sheet7!Y51</f>
        <v/>
      </c>
      <c r="E52" t="str">
        <f>Sheet7!Z51</f>
        <v/>
      </c>
      <c r="G52" s="3" t="e">
        <f t="array" ref="G52">INDEX(D$1:D$74,SMALL(IF($A$2:$A$74=$G$1,ROW($A$2:$A$74)),ROW()-ROW($G$1)))</f>
        <v>#NUM!</v>
      </c>
      <c r="H52" t="e" cm="1">
        <f t="array" ref="H52">INDEX(E$1:E$74,SMALL(IF($A$2:$A$74=$G$1,ROW($A$2:$A$74)),ROW()-ROW($G$1)))</f>
        <v>#NUM!</v>
      </c>
      <c r="L52" t="str">
        <f t="shared" si="0"/>
        <v/>
      </c>
      <c r="M52" t="str">
        <f t="shared" si="1"/>
        <v/>
      </c>
      <c r="N52" t="str">
        <f t="shared" si="2"/>
        <v xml:space="preserve">: </v>
      </c>
    </row>
    <row r="53" spans="1:14" x14ac:dyDescent="0.3">
      <c r="A53" t="str">
        <f>Sheet7!M71</f>
        <v/>
      </c>
      <c r="B53" t="str">
        <f>Sheet7!L71</f>
        <v/>
      </c>
      <c r="C53" t="str">
        <f>Sheet7!AA52</f>
        <v/>
      </c>
      <c r="D53" t="str">
        <f>Sheet7!Y52</f>
        <v/>
      </c>
      <c r="E53" t="str">
        <f>Sheet7!Z52</f>
        <v/>
      </c>
      <c r="G53" s="3" t="e">
        <f t="array" ref="G53">INDEX(D$1:D$74,SMALL(IF($A$2:$A$74=$G$1,ROW($A$2:$A$74)),ROW()-ROW($G$1)))</f>
        <v>#NUM!</v>
      </c>
      <c r="H53" t="e" cm="1">
        <f t="array" ref="H53">INDEX(E$1:E$74,SMALL(IF($A$2:$A$74=$G$1,ROW($A$2:$A$74)),ROW()-ROW($G$1)))</f>
        <v>#NUM!</v>
      </c>
      <c r="L53" t="str">
        <f t="shared" si="0"/>
        <v/>
      </c>
      <c r="M53" t="str">
        <f t="shared" si="1"/>
        <v/>
      </c>
      <c r="N53" t="str">
        <f t="shared" si="2"/>
        <v xml:space="preserve">: </v>
      </c>
    </row>
    <row r="54" spans="1:14" x14ac:dyDescent="0.3">
      <c r="A54" t="str">
        <f>Sheet7!M72</f>
        <v/>
      </c>
      <c r="B54" t="str">
        <f>Sheet7!L72</f>
        <v/>
      </c>
      <c r="C54" t="str">
        <f>Sheet7!AA53</f>
        <v/>
      </c>
      <c r="D54" t="str">
        <f>Sheet7!Y53</f>
        <v/>
      </c>
      <c r="E54" t="str">
        <f>Sheet7!Z53</f>
        <v/>
      </c>
      <c r="G54" s="3" t="e">
        <f t="array" ref="G54">INDEX(D$1:D$74,SMALL(IF($A$2:$A$74=$G$1,ROW($A$2:$A$74)),ROW()-ROW($G$1)))</f>
        <v>#NUM!</v>
      </c>
      <c r="H54" t="e" cm="1">
        <f t="array" ref="H54">INDEX(E$1:E$74,SMALL(IF($A$2:$A$74=$G$1,ROW($A$2:$A$74)),ROW()-ROW($G$1)))</f>
        <v>#NUM!</v>
      </c>
      <c r="L54" t="str">
        <f t="shared" si="0"/>
        <v/>
      </c>
      <c r="M54" t="str">
        <f t="shared" si="1"/>
        <v/>
      </c>
      <c r="N54" t="str">
        <f t="shared" si="2"/>
        <v xml:space="preserve">: </v>
      </c>
    </row>
    <row r="55" spans="1:14" x14ac:dyDescent="0.3">
      <c r="A55" t="str">
        <f>Sheet7!M73</f>
        <v/>
      </c>
      <c r="B55" t="str">
        <f>Sheet7!L73</f>
        <v/>
      </c>
      <c r="C55" t="str">
        <f>Sheet7!AA54</f>
        <v/>
      </c>
      <c r="D55" t="str">
        <f>Sheet7!Y54</f>
        <v/>
      </c>
      <c r="E55" t="str">
        <f>Sheet7!Z54</f>
        <v/>
      </c>
      <c r="G55" s="3" t="e">
        <f t="array" ref="G55">INDEX(D$1:D$74,SMALL(IF($A$2:$A$74=$G$1,ROW($A$2:$A$74)),ROW()-ROW($G$1)))</f>
        <v>#NUM!</v>
      </c>
      <c r="H55" t="e" cm="1">
        <f t="array" ref="H55">INDEX(E$1:E$74,SMALL(IF($A$2:$A$74=$G$1,ROW($A$2:$A$74)),ROW()-ROW($G$1)))</f>
        <v>#NUM!</v>
      </c>
      <c r="L55" t="str">
        <f t="shared" si="0"/>
        <v/>
      </c>
      <c r="M55" t="str">
        <f t="shared" si="1"/>
        <v/>
      </c>
      <c r="N55" t="str">
        <f t="shared" si="2"/>
        <v xml:space="preserve">: </v>
      </c>
    </row>
    <row r="56" spans="1:14" x14ac:dyDescent="0.3">
      <c r="A56" t="str">
        <f>Sheet7!M74</f>
        <v/>
      </c>
      <c r="B56" t="str">
        <f>Sheet7!L74</f>
        <v/>
      </c>
      <c r="C56" t="str">
        <f>Sheet7!AA55</f>
        <v/>
      </c>
      <c r="D56" t="str">
        <f>Sheet7!Y55</f>
        <v/>
      </c>
      <c r="E56" t="str">
        <f>Sheet7!Z55</f>
        <v/>
      </c>
      <c r="G56" s="3" t="e">
        <f t="array" ref="G56">INDEX(D$1:D$74,SMALL(IF($A$2:$A$74=$G$1,ROW($A$2:$A$74)),ROW()-ROW($G$1)))</f>
        <v>#NUM!</v>
      </c>
      <c r="H56" t="e" cm="1">
        <f t="array" ref="H56">INDEX(E$1:E$74,SMALL(IF($A$2:$A$74=$G$1,ROW($A$2:$A$74)),ROW()-ROW($G$1)))</f>
        <v>#NUM!</v>
      </c>
      <c r="L56" t="str">
        <f t="shared" si="0"/>
        <v/>
      </c>
      <c r="M56" t="str">
        <f t="shared" si="1"/>
        <v/>
      </c>
      <c r="N56" t="str">
        <f t="shared" si="2"/>
        <v xml:space="preserve">: </v>
      </c>
    </row>
    <row r="57" spans="1:14" x14ac:dyDescent="0.3">
      <c r="A57" t="str">
        <f>Sheet7!M75</f>
        <v/>
      </c>
      <c r="B57" t="str">
        <f>Sheet7!L75</f>
        <v/>
      </c>
      <c r="C57" t="str">
        <f>Sheet7!AA56</f>
        <v/>
      </c>
      <c r="D57" t="str">
        <f>Sheet7!Y56</f>
        <v/>
      </c>
      <c r="E57" t="str">
        <f>Sheet7!Z56</f>
        <v/>
      </c>
      <c r="G57" s="3" t="e">
        <f t="array" ref="G57">INDEX(D$1:D$74,SMALL(IF($A$2:$A$74=$G$1,ROW($A$2:$A$74)),ROW()-ROW($G$1)))</f>
        <v>#NUM!</v>
      </c>
      <c r="H57" t="e" cm="1">
        <f t="array" ref="H57">INDEX(E$1:E$74,SMALL(IF($A$2:$A$74=$G$1,ROW($A$2:$A$74)),ROW()-ROW($G$1)))</f>
        <v>#NUM!</v>
      </c>
      <c r="L57" t="str">
        <f t="shared" si="0"/>
        <v/>
      </c>
      <c r="M57" t="str">
        <f t="shared" si="1"/>
        <v/>
      </c>
      <c r="N57" t="str">
        <f t="shared" si="2"/>
        <v xml:space="preserve">: </v>
      </c>
    </row>
    <row r="58" spans="1:14" x14ac:dyDescent="0.3">
      <c r="A58" t="str">
        <f>Sheet7!M76</f>
        <v/>
      </c>
      <c r="B58" t="str">
        <f>Sheet7!L76</f>
        <v/>
      </c>
      <c r="C58" t="str">
        <f>Sheet7!AA57</f>
        <v/>
      </c>
      <c r="D58" t="str">
        <f>Sheet7!Y57</f>
        <v/>
      </c>
      <c r="E58" t="str">
        <f>Sheet7!Z57</f>
        <v/>
      </c>
      <c r="G58" s="3" t="e">
        <f t="array" ref="G58">INDEX(D$1:D$74,SMALL(IF($A$2:$A$74=$G$1,ROW($A$2:$A$74)),ROW()-ROW($G$1)))</f>
        <v>#NUM!</v>
      </c>
      <c r="H58" t="e" cm="1">
        <f t="array" ref="H58">INDEX(E$1:E$74,SMALL(IF($A$2:$A$74=$G$1,ROW($A$2:$A$74)),ROW()-ROW($G$1)))</f>
        <v>#NUM!</v>
      </c>
      <c r="L58" t="str">
        <f t="shared" si="0"/>
        <v/>
      </c>
      <c r="M58" t="str">
        <f t="shared" si="1"/>
        <v/>
      </c>
      <c r="N58" t="str">
        <f t="shared" si="2"/>
        <v xml:space="preserve">: </v>
      </c>
    </row>
    <row r="59" spans="1:14" x14ac:dyDescent="0.3">
      <c r="A59" t="str">
        <f>Sheet7!M77</f>
        <v/>
      </c>
      <c r="B59" t="str">
        <f>Sheet7!L77</f>
        <v/>
      </c>
      <c r="C59" t="str">
        <f>Sheet7!AA58</f>
        <v/>
      </c>
      <c r="D59" t="str">
        <f>Sheet7!Y58</f>
        <v/>
      </c>
      <c r="E59" t="str">
        <f>Sheet7!Z58</f>
        <v/>
      </c>
      <c r="G59" s="3" t="e">
        <f t="array" ref="G59">INDEX(D$1:D$74,SMALL(IF($A$2:$A$74=$G$1,ROW($A$2:$A$74)),ROW()-ROW($G$1)))</f>
        <v>#NUM!</v>
      </c>
      <c r="H59" t="e" cm="1">
        <f t="array" ref="H59">INDEX(E$1:E$74,SMALL(IF($A$2:$A$74=$G$1,ROW($A$2:$A$74)),ROW()-ROW($G$1)))</f>
        <v>#NUM!</v>
      </c>
      <c r="L59" t="str">
        <f t="shared" si="0"/>
        <v/>
      </c>
      <c r="M59" t="str">
        <f t="shared" si="1"/>
        <v/>
      </c>
      <c r="N59" t="str">
        <f t="shared" si="2"/>
        <v xml:space="preserve">: </v>
      </c>
    </row>
    <row r="60" spans="1:14" x14ac:dyDescent="0.3">
      <c r="A60" t="str">
        <f>Sheet7!M78</f>
        <v/>
      </c>
      <c r="B60" t="str">
        <f>Sheet7!L78</f>
        <v/>
      </c>
      <c r="C60" t="str">
        <f>Sheet7!AA59</f>
        <v/>
      </c>
      <c r="D60" t="str">
        <f>Sheet7!Y59</f>
        <v/>
      </c>
      <c r="E60" t="str">
        <f>Sheet7!Z59</f>
        <v/>
      </c>
      <c r="G60" s="3" t="e">
        <f t="array" ref="G60">INDEX(D$1:D$74,SMALL(IF($A$2:$A$74=$G$1,ROW($A$2:$A$74)),ROW()-ROW($G$1)))</f>
        <v>#NUM!</v>
      </c>
      <c r="H60" t="e" cm="1">
        <f t="array" ref="H60">INDEX(E$1:E$74,SMALL(IF($A$2:$A$74=$G$1,ROW($A$2:$A$74)),ROW()-ROW($G$1)))</f>
        <v>#NUM!</v>
      </c>
      <c r="L60" t="str">
        <f t="shared" si="0"/>
        <v/>
      </c>
      <c r="M60" t="str">
        <f t="shared" si="1"/>
        <v/>
      </c>
      <c r="N60" t="str">
        <f t="shared" si="2"/>
        <v xml:space="preserve">: </v>
      </c>
    </row>
    <row r="61" spans="1:14" x14ac:dyDescent="0.3">
      <c r="A61" t="str">
        <f>Sheet7!M79</f>
        <v/>
      </c>
      <c r="B61" t="str">
        <f>Sheet7!L79</f>
        <v/>
      </c>
      <c r="C61" t="str">
        <f>Sheet7!AA60</f>
        <v/>
      </c>
      <c r="D61" t="str">
        <f>Sheet7!Y60</f>
        <v/>
      </c>
      <c r="E61" t="str">
        <f>Sheet7!Z60</f>
        <v/>
      </c>
      <c r="G61" s="3" t="e">
        <f t="array" ref="G61">INDEX(D$1:D$74,SMALL(IF($A$2:$A$74=$G$1,ROW($A$2:$A$74)),ROW()-ROW($G$1)))</f>
        <v>#NUM!</v>
      </c>
      <c r="H61" t="e" cm="1">
        <f t="array" ref="H61">INDEX(E$1:E$74,SMALL(IF($A$2:$A$74=$G$1,ROW($A$2:$A$74)),ROW()-ROW($G$1)))</f>
        <v>#NUM!</v>
      </c>
      <c r="L61" t="str">
        <f t="shared" si="0"/>
        <v/>
      </c>
      <c r="M61" t="str">
        <f t="shared" si="1"/>
        <v/>
      </c>
      <c r="N61" t="str">
        <f t="shared" si="2"/>
        <v xml:space="preserve">: </v>
      </c>
    </row>
    <row r="62" spans="1:14" x14ac:dyDescent="0.3">
      <c r="A62" t="str">
        <f>Sheet7!M80</f>
        <v/>
      </c>
      <c r="B62" t="str">
        <f>Sheet7!L80</f>
        <v/>
      </c>
      <c r="C62" t="str">
        <f>Sheet7!AA61</f>
        <v/>
      </c>
      <c r="D62" t="str">
        <f>Sheet7!Y61</f>
        <v/>
      </c>
      <c r="E62" t="str">
        <f>Sheet7!Z61</f>
        <v/>
      </c>
      <c r="G62" s="3" t="e">
        <f t="array" ref="G62">INDEX(D$1:D$74,SMALL(IF($A$2:$A$74=$G$1,ROW($A$2:$A$74)),ROW()-ROW($G$1)))</f>
        <v>#NUM!</v>
      </c>
      <c r="H62" t="e" cm="1">
        <f t="array" ref="H62">INDEX(E$1:E$74,SMALL(IF($A$2:$A$74=$G$1,ROW($A$2:$A$74)),ROW()-ROW($G$1)))</f>
        <v>#NUM!</v>
      </c>
      <c r="L62" t="str">
        <f t="shared" si="0"/>
        <v/>
      </c>
      <c r="M62" t="str">
        <f t="shared" si="1"/>
        <v/>
      </c>
      <c r="N62" t="str">
        <f t="shared" si="2"/>
        <v xml:space="preserve">: </v>
      </c>
    </row>
    <row r="63" spans="1:14" x14ac:dyDescent="0.3">
      <c r="A63" t="str">
        <f>Sheet7!M81</f>
        <v/>
      </c>
      <c r="B63" t="str">
        <f>Sheet7!L81</f>
        <v/>
      </c>
      <c r="C63" t="str">
        <f>Sheet7!AA62</f>
        <v/>
      </c>
      <c r="D63" t="str">
        <f>Sheet7!Y62</f>
        <v/>
      </c>
      <c r="E63" t="str">
        <f>Sheet7!Z62</f>
        <v/>
      </c>
      <c r="G63" s="3" t="e">
        <f t="array" ref="G63">INDEX(D$1:D$74,SMALL(IF($A$2:$A$74=$G$1,ROW($A$2:$A$74)),ROW()-ROW($G$1)))</f>
        <v>#NUM!</v>
      </c>
      <c r="H63" t="e" cm="1">
        <f t="array" ref="H63">INDEX(E$1:E$74,SMALL(IF($A$2:$A$74=$G$1,ROW($A$2:$A$74)),ROW()-ROW($G$1)))</f>
        <v>#NUM!</v>
      </c>
      <c r="L63" t="str">
        <f t="shared" si="0"/>
        <v/>
      </c>
      <c r="M63" t="str">
        <f t="shared" si="1"/>
        <v/>
      </c>
      <c r="N63" t="str">
        <f t="shared" si="2"/>
        <v xml:space="preserve">: </v>
      </c>
    </row>
    <row r="64" spans="1:14" x14ac:dyDescent="0.3">
      <c r="A64" t="str">
        <f>Sheet7!M82</f>
        <v/>
      </c>
      <c r="B64" t="str">
        <f>Sheet7!L82</f>
        <v/>
      </c>
      <c r="C64" t="str">
        <f>Sheet7!AA63</f>
        <v/>
      </c>
      <c r="D64" t="str">
        <f>Sheet7!Y63</f>
        <v/>
      </c>
      <c r="E64" t="str">
        <f>Sheet7!Z63</f>
        <v/>
      </c>
      <c r="G64" s="3" t="e">
        <f t="array" ref="G64">INDEX(D$1:D$74,SMALL(IF($A$2:$A$74=$G$1,ROW($A$2:$A$74)),ROW()-ROW($G$1)))</f>
        <v>#NUM!</v>
      </c>
      <c r="H64" t="e" cm="1">
        <f t="array" ref="H64">INDEX(E$1:E$74,SMALL(IF($A$2:$A$74=$G$1,ROW($A$2:$A$74)),ROW()-ROW($G$1)))</f>
        <v>#NUM!</v>
      </c>
      <c r="L64" t="str">
        <f t="shared" si="0"/>
        <v/>
      </c>
      <c r="M64" t="str">
        <f t="shared" si="1"/>
        <v/>
      </c>
      <c r="N64" t="str">
        <f t="shared" si="2"/>
        <v xml:space="preserve">: </v>
      </c>
    </row>
    <row r="65" spans="1:14" x14ac:dyDescent="0.3">
      <c r="A65" t="str">
        <f>Sheet7!M83</f>
        <v/>
      </c>
      <c r="B65" t="str">
        <f>Sheet7!L83</f>
        <v/>
      </c>
      <c r="C65" t="str">
        <f>Sheet7!AA64</f>
        <v/>
      </c>
      <c r="D65" t="str">
        <f>Sheet7!Y64</f>
        <v/>
      </c>
      <c r="E65" t="str">
        <f>Sheet7!Z64</f>
        <v/>
      </c>
      <c r="G65" s="3" t="e">
        <f t="array" ref="G65">INDEX(D$1:D$74,SMALL(IF($A$2:$A$74=$G$1,ROW($A$2:$A$74)),ROW()-ROW($G$1)))</f>
        <v>#NUM!</v>
      </c>
      <c r="H65" t="e" cm="1">
        <f t="array" ref="H65">INDEX(E$1:E$74,SMALL(IF($A$2:$A$74=$G$1,ROW($A$2:$A$74)),ROW()-ROW($G$1)))</f>
        <v>#NUM!</v>
      </c>
      <c r="L65" t="str">
        <f t="shared" si="0"/>
        <v/>
      </c>
      <c r="M65" t="str">
        <f t="shared" si="1"/>
        <v/>
      </c>
      <c r="N65" t="str">
        <f t="shared" si="2"/>
        <v xml:space="preserve">: </v>
      </c>
    </row>
    <row r="66" spans="1:14" x14ac:dyDescent="0.3">
      <c r="A66" t="str">
        <f>Sheet7!M84</f>
        <v/>
      </c>
      <c r="B66" t="str">
        <f>Sheet7!L84</f>
        <v/>
      </c>
      <c r="C66" t="str">
        <f>Sheet7!AA65</f>
        <v/>
      </c>
      <c r="D66" t="str">
        <f>Sheet7!Y65</f>
        <v/>
      </c>
      <c r="E66" t="str">
        <f>Sheet7!Z65</f>
        <v/>
      </c>
      <c r="G66" s="3" t="e">
        <f t="array" ref="G66">INDEX(D$1:D$74,SMALL(IF($A$2:$A$74=$G$1,ROW($A$2:$A$74)),ROW()-ROW($G$1)))</f>
        <v>#NUM!</v>
      </c>
      <c r="H66" t="e" cm="1">
        <f t="array" ref="H66">INDEX(E$1:E$74,SMALL(IF($A$2:$A$74=$G$1,ROW($A$2:$A$74)),ROW()-ROW($G$1)))</f>
        <v>#NUM!</v>
      </c>
      <c r="L66" t="str">
        <f t="shared" si="0"/>
        <v/>
      </c>
      <c r="M66" t="str">
        <f t="shared" si="1"/>
        <v/>
      </c>
      <c r="N66" t="str">
        <f t="shared" si="2"/>
        <v xml:space="preserve">: </v>
      </c>
    </row>
    <row r="67" spans="1:14" x14ac:dyDescent="0.3">
      <c r="A67" t="str">
        <f>Sheet7!M85</f>
        <v/>
      </c>
      <c r="B67" t="str">
        <f>Sheet7!L85</f>
        <v/>
      </c>
      <c r="C67" t="str">
        <f>Sheet7!AA66</f>
        <v/>
      </c>
      <c r="D67" t="str">
        <f>Sheet7!Y66</f>
        <v/>
      </c>
      <c r="E67" t="str">
        <f>Sheet7!Z66</f>
        <v/>
      </c>
      <c r="G67" s="3" t="e">
        <f t="array" ref="G67">INDEX(D$1:D$74,SMALL(IF($A$2:$A$74=$G$1,ROW($A$2:$A$74)),ROW()-ROW($G$1)))</f>
        <v>#NUM!</v>
      </c>
      <c r="H67" t="e" cm="1">
        <f t="array" ref="H67">INDEX(E$1:E$74,SMALL(IF($A$2:$A$74=$G$1,ROW($A$2:$A$74)),ROW()-ROW($G$1)))</f>
        <v>#NUM!</v>
      </c>
      <c r="L67" t="str">
        <f t="shared" ref="L67:L73" si="3" xml:space="preserve"> IFERROR(G67,"")</f>
        <v/>
      </c>
      <c r="M67" t="str">
        <f t="shared" ref="M67:M73" si="4" xml:space="preserve"> IFERROR(H67,"")</f>
        <v/>
      </c>
      <c r="N67" t="str">
        <f t="shared" ref="N67:N73" si="5" xml:space="preserve"> M67 &amp; ": " &amp; L67</f>
        <v xml:space="preserve">: </v>
      </c>
    </row>
    <row r="68" spans="1:14" x14ac:dyDescent="0.3">
      <c r="A68" t="str">
        <f>Sheet7!M86</f>
        <v/>
      </c>
      <c r="B68" t="str">
        <f>Sheet7!L86</f>
        <v/>
      </c>
      <c r="C68" t="str">
        <f>Sheet7!AA67</f>
        <v/>
      </c>
      <c r="D68" t="str">
        <f>Sheet7!Y67</f>
        <v/>
      </c>
      <c r="E68" t="str">
        <f>Sheet7!Z67</f>
        <v/>
      </c>
      <c r="G68" s="3" t="e">
        <f t="array" ref="G68">INDEX(D$1:D$74,SMALL(IF($A$2:$A$74=$G$1,ROW($A$2:$A$74)),ROW()-ROW($G$1)))</f>
        <v>#NUM!</v>
      </c>
      <c r="H68" t="e" cm="1">
        <f t="array" ref="H68">INDEX(E$1:E$74,SMALL(IF($A$2:$A$74=$G$1,ROW($A$2:$A$74)),ROW()-ROW($G$1)))</f>
        <v>#NUM!</v>
      </c>
      <c r="L68" t="str">
        <f t="shared" si="3"/>
        <v/>
      </c>
      <c r="M68" t="str">
        <f t="shared" si="4"/>
        <v/>
      </c>
      <c r="N68" t="str">
        <f t="shared" si="5"/>
        <v xml:space="preserve">: </v>
      </c>
    </row>
    <row r="69" spans="1:14" x14ac:dyDescent="0.3">
      <c r="A69" t="str">
        <f>Sheet7!M87</f>
        <v/>
      </c>
      <c r="B69" t="str">
        <f>Sheet7!L87</f>
        <v/>
      </c>
      <c r="C69" t="str">
        <f>Sheet7!AA68</f>
        <v/>
      </c>
      <c r="D69" t="str">
        <f>Sheet7!Y68</f>
        <v/>
      </c>
      <c r="E69" t="str">
        <f>Sheet7!Z68</f>
        <v/>
      </c>
      <c r="G69" s="3" t="e">
        <f t="array" ref="G69">INDEX(D$1:D$74,SMALL(IF($A$2:$A$74=$G$1,ROW($A$2:$A$74)),ROW()-ROW($G$1)))</f>
        <v>#NUM!</v>
      </c>
      <c r="H69" t="e" cm="1">
        <f t="array" ref="H69">INDEX(E$1:E$74,SMALL(IF($A$2:$A$74=$G$1,ROW($A$2:$A$74)),ROW()-ROW($G$1)))</f>
        <v>#NUM!</v>
      </c>
      <c r="L69" t="str">
        <f t="shared" si="3"/>
        <v/>
      </c>
      <c r="M69" t="str">
        <f t="shared" si="4"/>
        <v/>
      </c>
      <c r="N69" t="str">
        <f t="shared" si="5"/>
        <v xml:space="preserve">: </v>
      </c>
    </row>
    <row r="70" spans="1:14" x14ac:dyDescent="0.3">
      <c r="A70" t="str">
        <f>Sheet7!M88</f>
        <v/>
      </c>
      <c r="B70" t="str">
        <f>Sheet7!L88</f>
        <v/>
      </c>
      <c r="C70" t="str">
        <f>Sheet7!AA69</f>
        <v/>
      </c>
      <c r="D70" t="str">
        <f>Sheet7!Y69</f>
        <v/>
      </c>
      <c r="E70" t="str">
        <f>Sheet7!Z69</f>
        <v/>
      </c>
      <c r="G70" s="3" t="e">
        <f t="array" ref="G70">INDEX(D$1:D$74,SMALL(IF($A$2:$A$74=$G$1,ROW($A$2:$A$74)),ROW()-ROW($G$1)))</f>
        <v>#NUM!</v>
      </c>
      <c r="H70" t="e" cm="1">
        <f t="array" ref="H70">INDEX(E$1:E$74,SMALL(IF($A$2:$A$74=$G$1,ROW($A$2:$A$74)),ROW()-ROW($G$1)))</f>
        <v>#NUM!</v>
      </c>
      <c r="L70" t="str">
        <f t="shared" si="3"/>
        <v/>
      </c>
      <c r="M70" t="str">
        <f t="shared" si="4"/>
        <v/>
      </c>
      <c r="N70" t="str">
        <f t="shared" si="5"/>
        <v xml:space="preserve">: </v>
      </c>
    </row>
    <row r="71" spans="1:14" x14ac:dyDescent="0.3">
      <c r="A71" t="str">
        <f>Sheet7!M89</f>
        <v/>
      </c>
      <c r="B71" t="str">
        <f>Sheet7!L89</f>
        <v/>
      </c>
      <c r="C71" t="str">
        <f>Sheet7!AA70</f>
        <v/>
      </c>
      <c r="D71" t="str">
        <f>Sheet7!Y70</f>
        <v/>
      </c>
      <c r="E71" t="str">
        <f>Sheet7!Z70</f>
        <v/>
      </c>
      <c r="G71" s="3" t="e">
        <f t="array" ref="G71">INDEX(D$1:D$74,SMALL(IF($A$2:$A$74=$G$1,ROW($A$2:$A$74)),ROW()-ROW($G$1)))</f>
        <v>#NUM!</v>
      </c>
      <c r="H71" t="e" cm="1">
        <f t="array" ref="H71">INDEX(E$1:E$74,SMALL(IF($A$2:$A$74=$G$1,ROW($A$2:$A$74)),ROW()-ROW($G$1)))</f>
        <v>#NUM!</v>
      </c>
      <c r="L71" t="str">
        <f t="shared" si="3"/>
        <v/>
      </c>
      <c r="M71" t="str">
        <f t="shared" si="4"/>
        <v/>
      </c>
      <c r="N71" t="str">
        <f t="shared" si="5"/>
        <v xml:space="preserve">: </v>
      </c>
    </row>
    <row r="72" spans="1:14" x14ac:dyDescent="0.3">
      <c r="A72" t="str">
        <f>Sheet7!M90</f>
        <v/>
      </c>
      <c r="B72" t="str">
        <f>Sheet7!L90</f>
        <v/>
      </c>
      <c r="C72" t="str">
        <f>Sheet7!AA71</f>
        <v/>
      </c>
      <c r="D72" t="str">
        <f>Sheet7!Y71</f>
        <v/>
      </c>
      <c r="E72" t="str">
        <f>Sheet7!Z71</f>
        <v/>
      </c>
      <c r="G72" s="3" t="e">
        <f t="array" ref="G72">INDEX(D$1:D$74,SMALL(IF($A$2:$A$74=$G$1,ROW($A$2:$A$74)),ROW()-ROW($G$1)))</f>
        <v>#NUM!</v>
      </c>
      <c r="H72" t="e" cm="1">
        <f t="array" ref="H72">INDEX(E$1:E$74,SMALL(IF($A$2:$A$74=$G$1,ROW($A$2:$A$74)),ROW()-ROW($G$1)))</f>
        <v>#NUM!</v>
      </c>
      <c r="L72" t="str">
        <f t="shared" si="3"/>
        <v/>
      </c>
      <c r="M72" t="str">
        <f t="shared" si="4"/>
        <v/>
      </c>
      <c r="N72" t="str">
        <f t="shared" si="5"/>
        <v xml:space="preserve">: </v>
      </c>
    </row>
    <row r="73" spans="1:14" x14ac:dyDescent="0.3">
      <c r="A73" t="str">
        <f>Sheet7!M91</f>
        <v/>
      </c>
      <c r="B73" t="str">
        <f>Sheet7!L91</f>
        <v/>
      </c>
      <c r="C73" t="str">
        <f>Sheet7!AA72</f>
        <v/>
      </c>
      <c r="D73" t="str">
        <f>Sheet7!Y72</f>
        <v/>
      </c>
      <c r="E73" t="str">
        <f>Sheet7!Z72</f>
        <v/>
      </c>
      <c r="G73" s="3" t="e">
        <f t="array" ref="G73">INDEX(D$1:D$74,SMALL(IF($A$2:$A$74=$G$1,ROW($A$2:$A$74)),ROW()-ROW($G$1)))</f>
        <v>#NUM!</v>
      </c>
      <c r="H73" t="e" cm="1">
        <f t="array" ref="H73">INDEX(E$1:E$74,SMALL(IF($A$2:$A$74=$G$1,ROW($A$2:$A$74)),ROW()-ROW($G$1)))</f>
        <v>#NUM!</v>
      </c>
      <c r="L73" t="str">
        <f t="shared" si="3"/>
        <v/>
      </c>
      <c r="M73" t="str">
        <f t="shared" si="4"/>
        <v/>
      </c>
      <c r="N73" t="str">
        <f t="shared" si="5"/>
        <v xml:space="preserve">: </v>
      </c>
    </row>
    <row r="74" spans="1:14" x14ac:dyDescent="0.3">
      <c r="A74" t="str">
        <f>Sheet7!M92</f>
        <v/>
      </c>
      <c r="B74" t="str">
        <f>Sheet7!L92</f>
        <v/>
      </c>
      <c r="C74" t="str">
        <f>Sheet7!AA73</f>
        <v/>
      </c>
      <c r="D74" t="str">
        <f>Sheet7!Y73</f>
        <v/>
      </c>
      <c r="E74" t="str">
        <f>Sheet7!Z73</f>
        <v/>
      </c>
      <c r="G74" s="3" t="e">
        <f t="array" ref="G74">INDEX(D$1:D$74,SMALL(IF($A$2:$A$74=$G$1,ROW($A$2:$A$74)),ROW()-ROW($G$1)))</f>
        <v>#NUM!</v>
      </c>
      <c r="H74" t="e" cm="1">
        <f t="array" ref="H74">INDEX(E$1:E$74,SMALL(IF($A$2:$A$74=$G$1,ROW($A$2:$A$74)),ROW()-ROW($G$1)))</f>
        <v>#NUM!</v>
      </c>
    </row>
  </sheetData>
  <customSheetViews>
    <customSheetView guid="{3079D2C0-EF2E-48E1-BAA9-7B24B5ED0808}" scale="56" showPageBreaks="1" topLeftCell="A2">
      <selection activeCell="G2" sqref="G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9057C-D3CA-4074-B666-1A6576E91677}">
  <sheetPr codeName="Sheet8"/>
  <dimension ref="A1:BI211"/>
  <sheetViews>
    <sheetView topLeftCell="K1" zoomScale="70" zoomScaleNormal="70" workbookViewId="0">
      <selection activeCell="U186" sqref="U186"/>
    </sheetView>
  </sheetViews>
  <sheetFormatPr defaultRowHeight="14.4" x14ac:dyDescent="0.3"/>
  <cols>
    <col min="1" max="3" width="30.77734375" customWidth="1"/>
  </cols>
  <sheetData>
    <row r="1" spans="1:61" ht="40.049999999999997" customHeight="1" thickBot="1" x14ac:dyDescent="0.35">
      <c r="A1" s="4" t="s">
        <v>73</v>
      </c>
      <c r="B1" s="5" t="s">
        <v>74</v>
      </c>
      <c r="C1" s="5" t="s">
        <v>75</v>
      </c>
      <c r="L1" t="s">
        <v>49</v>
      </c>
      <c r="M1" s="34" t="s">
        <v>378</v>
      </c>
      <c r="N1" s="41" t="s">
        <v>429</v>
      </c>
      <c r="Q1" t="str">
        <f>Sheet7!J184</f>
        <v>Analyse</v>
      </c>
      <c r="R1" s="25" t="s">
        <v>49</v>
      </c>
      <c r="S1" s="26" t="s">
        <v>50</v>
      </c>
      <c r="T1" s="26" t="s">
        <v>51</v>
      </c>
      <c r="U1" s="26" t="s">
        <v>52</v>
      </c>
      <c r="V1" s="26" t="s">
        <v>53</v>
      </c>
      <c r="W1" s="26" t="s">
        <v>288</v>
      </c>
      <c r="Y1" s="34" t="s">
        <v>378</v>
      </c>
      <c r="Z1" s="34" t="s">
        <v>379</v>
      </c>
      <c r="AA1" s="34" t="s">
        <v>380</v>
      </c>
      <c r="AB1" s="34" t="s">
        <v>381</v>
      </c>
      <c r="AC1" s="34" t="s">
        <v>382</v>
      </c>
      <c r="AE1" s="41" t="s">
        <v>429</v>
      </c>
      <c r="AF1" s="41" t="s">
        <v>430</v>
      </c>
      <c r="AG1" s="41" t="s">
        <v>431</v>
      </c>
      <c r="AH1" s="41" t="s">
        <v>432</v>
      </c>
      <c r="AI1" s="41" t="s">
        <v>433</v>
      </c>
      <c r="AQ1" s="25"/>
      <c r="AR1" s="26"/>
      <c r="AS1" s="26"/>
      <c r="AT1" s="26"/>
      <c r="AU1" s="26"/>
      <c r="AV1" s="26"/>
      <c r="AX1" s="34"/>
      <c r="AY1" s="34"/>
      <c r="AZ1" s="34"/>
      <c r="BA1" s="34">
        <v>2</v>
      </c>
      <c r="BB1" s="34"/>
      <c r="BC1" s="34"/>
      <c r="BE1" s="41"/>
      <c r="BF1" s="41"/>
      <c r="BG1" s="41"/>
      <c r="BH1" s="41"/>
      <c r="BI1" s="41"/>
    </row>
    <row r="2" spans="1:61" ht="40.049999999999997" customHeight="1" thickTop="1" thickBot="1" x14ac:dyDescent="0.35">
      <c r="A2" s="6" t="s">
        <v>76</v>
      </c>
      <c r="B2" s="7" t="s">
        <v>77</v>
      </c>
      <c r="C2" s="7" t="s">
        <v>78</v>
      </c>
      <c r="L2" t="s">
        <v>50</v>
      </c>
      <c r="M2" s="34" t="s">
        <v>379</v>
      </c>
      <c r="N2" s="41" t="s">
        <v>430</v>
      </c>
      <c r="Q2" t="str">
        <f>Sheet7!J185</f>
        <v>Organization</v>
      </c>
      <c r="R2" s="86" t="s">
        <v>553</v>
      </c>
      <c r="S2" s="87" t="s">
        <v>554</v>
      </c>
      <c r="T2" s="87" t="s">
        <v>555</v>
      </c>
      <c r="U2" s="87" t="s">
        <v>556</v>
      </c>
      <c r="V2" s="87" t="s">
        <v>557</v>
      </c>
      <c r="W2" s="87" t="s">
        <v>558</v>
      </c>
      <c r="Y2" s="88" t="s">
        <v>559</v>
      </c>
      <c r="Z2" s="88" t="s">
        <v>560</v>
      </c>
      <c r="AA2" s="88" t="s">
        <v>561</v>
      </c>
      <c r="AB2" s="88" t="s">
        <v>562</v>
      </c>
      <c r="AC2" s="88" t="s">
        <v>563</v>
      </c>
      <c r="AE2" s="89" t="s">
        <v>564</v>
      </c>
      <c r="AF2" s="89" t="s">
        <v>565</v>
      </c>
      <c r="AG2" s="89" t="s">
        <v>566</v>
      </c>
      <c r="AH2" s="89" t="s">
        <v>567</v>
      </c>
      <c r="AI2" s="89" t="s">
        <v>568</v>
      </c>
      <c r="AQ2" s="27" t="s">
        <v>461</v>
      </c>
      <c r="AR2" s="28" t="s">
        <v>450</v>
      </c>
      <c r="AS2" s="28" t="s">
        <v>449</v>
      </c>
      <c r="AT2" s="28" t="s">
        <v>451</v>
      </c>
      <c r="AU2" s="28" t="s">
        <v>462</v>
      </c>
      <c r="AV2" s="28"/>
      <c r="AX2" s="35" t="s">
        <v>473</v>
      </c>
      <c r="AY2" s="35" t="s">
        <v>474</v>
      </c>
      <c r="AZ2" s="35"/>
      <c r="BA2" s="35" t="e" cm="1">
        <f t="array" ref="BA2">INDEX(AQ$1:AQ$210,SMALL(IF($AY$2:$AY$210=$BA$1,ROW($AY$2:$AY$210)),ROW()-ROW($BA$1)))</f>
        <v>#NUM!</v>
      </c>
      <c r="BB2" s="35" t="e" cm="1">
        <f t="array" ref="BB2">INDEX(AR$1:AR$210,SMALL(IF($AY$2:$AY$210=$BA$1,ROW($AY$2:$AY$210)),ROW()-ROW($BA$1)))</f>
        <v>#NUM!</v>
      </c>
      <c r="BC2" s="35" t="e" cm="1">
        <f t="array" ref="BC2">INDEX(AS$1:AS$210,SMALL(IF($AY$2:$AY$210=$BA$1,ROW($AY$2:$AY$210)),ROW()-ROW($BA$1)))</f>
        <v>#NUM!</v>
      </c>
      <c r="BD2" s="35" t="e" cm="1">
        <f t="array" ref="BD2">INDEX(AT$1:AT$210,SMALL(IF($AY$2:$AY$210=$BA$1,ROW($AY$2:$AY$210)),ROW()-ROW($BA$1)))</f>
        <v>#NUM!</v>
      </c>
      <c r="BE2" s="35" t="e" cm="1">
        <f t="array" ref="BE2">INDEX(AU$1:AU$210,SMALL(IF($AY$2:$AY$210=$BA$1,ROW($AY$2:$AY$210)),ROW()-ROW($BA$1)))</f>
        <v>#NUM!</v>
      </c>
      <c r="BF2" s="35" t="e" cm="1">
        <f t="array" ref="BF2">INDEX(AY$1:AY$210,SMALL(IF($AY$2:$AY$210=$BA$1,ROW($AY$2:$AY$210)),ROW()-ROW($BA$1)))</f>
        <v>#NUM!</v>
      </c>
      <c r="BG2" s="42" t="e" cm="1">
        <f t="array" ref="BG2">_xlfn.IFS(SUM(AY3:AY210)=4, BC2 &amp; " and " &amp; BC3,SUM(AY3:AY210)=6, BC2 &amp; ", " &amp; BC3 &amp; ", and " &amp; BC4)</f>
        <v>#N/A</v>
      </c>
      <c r="BH2" s="42" t="e" cm="1">
        <f t="array" ref="BH2">_xlfn.IFS(SUM(AY3:AY210)=4, BB2 &amp; " and " &amp; BB3,SUM(AY3:AY210)=6, BB2 &amp; ", " &amp; BB3 &amp; ", and " &amp; BB4)</f>
        <v>#N/A</v>
      </c>
      <c r="BI2" s="42"/>
    </row>
    <row r="3" spans="1:61" ht="40.049999999999997" customHeight="1" thickTop="1" thickBot="1" x14ac:dyDescent="0.35">
      <c r="A3" s="9" t="s">
        <v>79</v>
      </c>
      <c r="B3" s="11" t="s">
        <v>80</v>
      </c>
      <c r="C3" s="11" t="s">
        <v>81</v>
      </c>
      <c r="L3" t="s">
        <v>51</v>
      </c>
      <c r="M3" s="34" t="s">
        <v>380</v>
      </c>
      <c r="N3" s="41" t="s">
        <v>431</v>
      </c>
      <c r="Q3" t="str">
        <f>Sheet7!J186</f>
        <v>Precision</v>
      </c>
      <c r="R3" s="29" t="s">
        <v>289</v>
      </c>
      <c r="S3" s="29" t="s">
        <v>76</v>
      </c>
      <c r="T3" s="29" t="s">
        <v>51</v>
      </c>
      <c r="U3" s="29" t="s">
        <v>287</v>
      </c>
      <c r="V3" s="29" t="s">
        <v>351</v>
      </c>
      <c r="W3" s="29" t="s">
        <v>366</v>
      </c>
      <c r="X3" t="str" cm="1">
        <f t="array" ref="X3:X14">_xlfn.IFS(Q1=R1, R3:R25,Q1=S1,S3:S24, Q1=T1,T3:T15,Q1=U1, U3:U14, Q1=V1,V3:V19, Q1=W1, W3:W16,Q1=0,"")</f>
        <v>Analyze</v>
      </c>
      <c r="Y3" s="36" t="s">
        <v>383</v>
      </c>
      <c r="Z3" s="36" t="s">
        <v>389</v>
      </c>
      <c r="AA3" s="36" t="s">
        <v>404</v>
      </c>
      <c r="AB3" s="36" t="s">
        <v>412</v>
      </c>
      <c r="AC3" s="36" t="s">
        <v>420</v>
      </c>
      <c r="AD3" t="str" cm="1">
        <f t="array" ref="AD3:AD19">_xlfn.IFS(Q2=Y1, Y3:Y14,Q2=Z1,Z3:Z20, Q2=AA1,AA3:AA16,Q2=AB1, AB3:AB19, Q2=AC1,AC3:AC18, Q2=0,"")</f>
        <v>Adhere</v>
      </c>
      <c r="AE3" s="43" t="s">
        <v>412</v>
      </c>
      <c r="AF3" s="43" t="s">
        <v>367</v>
      </c>
      <c r="AG3" s="43" t="s">
        <v>437</v>
      </c>
      <c r="AH3" s="43" t="s">
        <v>440</v>
      </c>
      <c r="AI3" s="43" t="s">
        <v>371</v>
      </c>
      <c r="AJ3" t="str" cm="1">
        <f t="array" ref="AJ3:AJ8">_xlfn.IFS(Q3=AE1, AE3:AE7,Q3=AF1,AF3:AF7, Q3=AG1,AG3:AG8,Q3=AH1, AH3:AH11, Q3=AI1,AI3:AI7, Q3=0,"")</f>
        <v>Calibrate</v>
      </c>
      <c r="AK3" t="str" cm="1">
        <f t="array" ref="AK3:AK14">_xlfn.IFS(Sheet7!O184=TRUE,(_xlfn.IFS(Q1=R1, R3:R25,Q1=S1,S3:S24, Q1=T1,T3:T15,Q1=U1, U3:U14, Q1=V1,V3:V19, Q1=W1, W3:W16,Q1=0,"")),Sheet7!O184=FALSE,"")</f>
        <v>Analyze</v>
      </c>
      <c r="AL3" t="str" cm="1">
        <f t="array" ref="AL3:AL19">_xlfn.IFS(Sheet7!O185=TRUE,(_xlfn.IFS(Q2=Y1, Y3:Y14,Q2=Z1,Z3:Z20, Q2=AA1,AA3:AA16,Q2=AB1, AB3:AB19, Q2=AC1,AC3:AC18, Q2=0,"")),Sheet7!O184=FALSE,"")</f>
        <v>Adhere</v>
      </c>
      <c r="AM3" t="str" cm="1">
        <f t="array" ref="AM3:AM8">_xlfn.IFS(Sheet7!O186=TRUE,(_xlfn.IFS(Q3=AE1, AE3:AE7,Q3=AF1,AF3:AF7, Q3=AG1,AG3:AG8,Q3=AH1, AH3:AH11, Q3=AI1,AI3:AI7, Q3=0,"")),Sheet7!O186=FALSE,"")</f>
        <v>Calibrate</v>
      </c>
      <c r="AP3" t="str">
        <f>Sheet7!L169</f>
        <v>conduct</v>
      </c>
      <c r="AQ3" s="77" t="s">
        <v>289</v>
      </c>
      <c r="AR3" s="25" t="s">
        <v>49</v>
      </c>
      <c r="AS3" t="s">
        <v>458</v>
      </c>
      <c r="AT3" t="s">
        <v>463</v>
      </c>
      <c r="AU3" t="s">
        <v>470</v>
      </c>
      <c r="AX3" t="b" cm="1">
        <f t="array" ref="AX3:AX210">ISNUMBER(SEARCH(Sheet7!L169,Sheet6!AQ3:AQ210))</f>
        <v>0</v>
      </c>
      <c r="AY3" t="str" cm="1">
        <f t="array" ref="AY3:AY210">IF(AX3:AX210=TRUE, 2,"")</f>
        <v/>
      </c>
      <c r="AZ3" t="str" cm="1">
        <f t="array" ref="AZ3:AZ210">IF(ISNUMBER(SEARCH(Sheet7!L169,Sheet6!AQ3:AQ210)),Sheet6!AQ3:AQ210,"")</f>
        <v/>
      </c>
      <c r="BA3" s="35" t="e" cm="1">
        <f t="array" ref="BA3">INDEX(AQ$1:AQ$210,SMALL(IF($AY$2:$AY$210=$BA$1,ROW($AY$2:$AY$210)),ROW()-ROW($BA$1)))</f>
        <v>#NUM!</v>
      </c>
      <c r="BB3" s="35" t="e" cm="1">
        <f t="array" ref="BB3">INDEX(AR$1:AR$210,SMALL(IF($AY$2:$AY$210=$BA$1,ROW($AY$2:$AY$210)),ROW()-ROW($BA$1)))</f>
        <v>#NUM!</v>
      </c>
      <c r="BC3" s="35" t="e" cm="1">
        <f t="array" ref="BC3">INDEX(AS$1:AS$210,SMALL(IF($AY$2:$AY$210=$BA$1,ROW($AY$2:$AY$210)),ROW()-ROW($BA$1)))</f>
        <v>#NUM!</v>
      </c>
      <c r="BD3" s="35" t="e" cm="1">
        <f t="array" ref="BD3">INDEX(AT$1:AT$210,SMALL(IF($AY$2:$AY$210=$BA$1,ROW($AY$2:$AY$210)),ROW()-ROW($BA$1)))</f>
        <v>#NUM!</v>
      </c>
      <c r="BE3" s="35" t="e" cm="1">
        <f t="array" ref="BE3">INDEX(AU$1:AU$210,SMALL(IF($AY$2:$AY$210=$BA$1,ROW($AY$2:$AY$210)),ROW()-ROW($BA$1)))</f>
        <v>#NUM!</v>
      </c>
      <c r="BF3" s="35" t="e" cm="1">
        <f t="array" ref="BF3">INDEX(AY$1:AY$210,SMALL(IF($AY$2:$AY$210=$BA$1,ROW($AY$2:$AY$210)),ROW()-ROW($BA$1)))</f>
        <v>#NUM!</v>
      </c>
    </row>
    <row r="4" spans="1:61" ht="40.049999999999997" customHeight="1" thickTop="1" thickBot="1" x14ac:dyDescent="0.35">
      <c r="A4" s="12" t="s">
        <v>82</v>
      </c>
      <c r="B4" s="13" t="s">
        <v>83</v>
      </c>
      <c r="C4" s="7" t="s">
        <v>84</v>
      </c>
      <c r="L4" t="s">
        <v>52</v>
      </c>
      <c r="M4" s="34" t="s">
        <v>381</v>
      </c>
      <c r="N4" s="41" t="s">
        <v>432</v>
      </c>
      <c r="R4" s="30" t="s">
        <v>290</v>
      </c>
      <c r="S4" s="30" t="s">
        <v>311</v>
      </c>
      <c r="T4" s="30" t="s">
        <v>331</v>
      </c>
      <c r="U4" s="30" t="s">
        <v>343</v>
      </c>
      <c r="V4" s="30" t="s">
        <v>352</v>
      </c>
      <c r="W4" s="30" t="s">
        <v>367</v>
      </c>
      <c r="X4" t="str">
        <v>Attribute</v>
      </c>
      <c r="Y4" s="37" t="s">
        <v>291</v>
      </c>
      <c r="Z4" s="37" t="s">
        <v>390</v>
      </c>
      <c r="AA4" s="37" t="s">
        <v>332</v>
      </c>
      <c r="AB4" s="37" t="s">
        <v>413</v>
      </c>
      <c r="AC4" s="37" t="s">
        <v>346</v>
      </c>
      <c r="AD4" t="str">
        <v>Alter</v>
      </c>
      <c r="AE4" s="44" t="s">
        <v>434</v>
      </c>
      <c r="AF4" s="44" t="s">
        <v>336</v>
      </c>
      <c r="AG4" s="44" t="s">
        <v>404</v>
      </c>
      <c r="AH4" s="44" t="s">
        <v>368</v>
      </c>
      <c r="AI4" s="44" t="s">
        <v>443</v>
      </c>
      <c r="AJ4" t="str">
        <v>Complete</v>
      </c>
      <c r="AK4" t="str">
        <v>Attribute</v>
      </c>
      <c r="AL4" t="str">
        <v>Alter</v>
      </c>
      <c r="AM4" t="str">
        <v>Complete</v>
      </c>
      <c r="AQ4" s="78" t="s">
        <v>290</v>
      </c>
      <c r="AR4" s="25" t="s">
        <v>49</v>
      </c>
      <c r="AS4" t="s">
        <v>458</v>
      </c>
      <c r="AT4" t="s">
        <v>463</v>
      </c>
      <c r="AU4" t="s">
        <v>470</v>
      </c>
      <c r="AX4" t="b">
        <v>0</v>
      </c>
      <c r="AY4" t="str">
        <v/>
      </c>
      <c r="AZ4" t="str">
        <v/>
      </c>
      <c r="BA4" s="35" t="e" cm="1">
        <f t="array" ref="BA4">INDEX(AQ$1:AQ$210,SMALL(IF($AY$2:$AY$210=$BA$1,ROW($AY$2:$AY$210)),ROW()-ROW($BA$1)))</f>
        <v>#NUM!</v>
      </c>
      <c r="BB4" s="35" t="e" cm="1">
        <f t="array" ref="BB4">INDEX(AR$1:AR$210,SMALL(IF($AY$2:$AY$210=$BA$1,ROW($AY$2:$AY$210)),ROW()-ROW($BA$1)))</f>
        <v>#NUM!</v>
      </c>
      <c r="BC4" s="35" t="e" cm="1">
        <f t="array" ref="BC4">INDEX(AS$1:AS$210,SMALL(IF($AY$2:$AY$210=$BA$1,ROW($AY$2:$AY$210)),ROW()-ROW($BA$1)))</f>
        <v>#NUM!</v>
      </c>
      <c r="BD4" s="35" t="e" cm="1">
        <f t="array" ref="BD4">INDEX(AT$1:AT$210,SMALL(IF($AY$2:$AY$210=$BA$1,ROW($AY$2:$AY$210)),ROW()-ROW($BA$1)))</f>
        <v>#NUM!</v>
      </c>
      <c r="BE4" s="35" t="e" cm="1">
        <f t="array" ref="BE4">INDEX(AU$1:AU$210,SMALL(IF($AY$2:$AY$210=$BA$1,ROW($AY$2:$AY$210)),ROW()-ROW($BA$1)))</f>
        <v>#NUM!</v>
      </c>
      <c r="BF4" s="35" t="e" cm="1">
        <f t="array" ref="BF4">INDEX(AY$1:AY$210,SMALL(IF($AY$2:$AY$210=$BA$1,ROW($AY$2:$AY$210)),ROW()-ROW($BA$1)))</f>
        <v>#NUM!</v>
      </c>
    </row>
    <row r="5" spans="1:61" ht="40.049999999999997" customHeight="1" thickTop="1" thickBot="1" x14ac:dyDescent="0.35">
      <c r="A5" s="9" t="s">
        <v>85</v>
      </c>
      <c r="B5" s="11" t="s">
        <v>86</v>
      </c>
      <c r="C5" s="11" t="s">
        <v>87</v>
      </c>
      <c r="L5" t="s">
        <v>53</v>
      </c>
      <c r="M5" s="34" t="s">
        <v>382</v>
      </c>
      <c r="N5" s="41" t="s">
        <v>433</v>
      </c>
      <c r="R5" s="30" t="s">
        <v>291</v>
      </c>
      <c r="S5" s="30" t="s">
        <v>312</v>
      </c>
      <c r="T5" s="30" t="s">
        <v>332</v>
      </c>
      <c r="U5" s="30" t="s">
        <v>344</v>
      </c>
      <c r="V5" s="30" t="s">
        <v>353</v>
      </c>
      <c r="W5" s="30" t="s">
        <v>368</v>
      </c>
      <c r="X5" t="str">
        <v>Deconstruct</v>
      </c>
      <c r="Y5" s="37" t="s">
        <v>294</v>
      </c>
      <c r="Z5" s="37" t="s">
        <v>391</v>
      </c>
      <c r="AA5" s="37" t="s">
        <v>345</v>
      </c>
      <c r="AB5" s="37" t="s">
        <v>289</v>
      </c>
      <c r="AC5" s="37" t="s">
        <v>421</v>
      </c>
      <c r="AD5" t="str">
        <v>Arrange</v>
      </c>
      <c r="AE5" s="44" t="s">
        <v>384</v>
      </c>
      <c r="AF5" s="44" t="s">
        <v>337</v>
      </c>
      <c r="AG5" s="44" t="s">
        <v>438</v>
      </c>
      <c r="AH5" s="44" t="s">
        <v>370</v>
      </c>
      <c r="AI5" s="44" t="s">
        <v>444</v>
      </c>
      <c r="AJ5" t="str">
        <v>Control</v>
      </c>
      <c r="AK5" t="str">
        <v>Deconstruct</v>
      </c>
      <c r="AL5" t="str">
        <v>Arrange</v>
      </c>
      <c r="AM5" t="str">
        <v>Control</v>
      </c>
      <c r="AQ5" s="78" t="s">
        <v>291</v>
      </c>
      <c r="AR5" s="25" t="s">
        <v>49</v>
      </c>
      <c r="AS5" t="s">
        <v>458</v>
      </c>
      <c r="AT5" t="s">
        <v>463</v>
      </c>
      <c r="AU5" t="s">
        <v>470</v>
      </c>
      <c r="AX5" t="b">
        <v>0</v>
      </c>
      <c r="AY5" t="str">
        <v/>
      </c>
      <c r="AZ5" t="str">
        <v/>
      </c>
      <c r="BA5" s="35" t="e" cm="1">
        <f t="array" ref="BA5">INDEX(AQ$1:AQ$210,SMALL(IF($AY$2:$AY$210=$BA$1,ROW($AY$2:$AY$210)),ROW()-ROW($BA$1)))</f>
        <v>#NUM!</v>
      </c>
      <c r="BB5" s="35" t="e" cm="1">
        <f t="array" ref="BB5">INDEX(AR$1:AR$210,SMALL(IF($AY$2:$AY$210=$BA$1,ROW($AY$2:$AY$210)),ROW()-ROW($BA$1)))</f>
        <v>#NUM!</v>
      </c>
      <c r="BC5" s="35" t="e" cm="1">
        <f t="array" ref="BC5">INDEX(AS$1:AS$210,SMALL(IF($AY$2:$AY$210=$BA$1,ROW($AY$2:$AY$210)),ROW()-ROW($BA$1)))</f>
        <v>#NUM!</v>
      </c>
      <c r="BD5" s="35" t="e" cm="1">
        <f t="array" ref="BD5">INDEX(AT$1:AT$210,SMALL(IF($AY$2:$AY$210=$BA$1,ROW($AY$2:$AY$210)),ROW()-ROW($BA$1)))</f>
        <v>#NUM!</v>
      </c>
      <c r="BE5" s="35" t="e" cm="1">
        <f t="array" ref="BE5">INDEX(AU$1:AU$210,SMALL(IF($AY$2:$AY$210=$BA$1,ROW($AY$2:$AY$210)),ROW()-ROW($BA$1)))</f>
        <v>#NUM!</v>
      </c>
      <c r="BF5" s="83" t="e">
        <f>SUM(BF2:BF4)</f>
        <v>#NUM!</v>
      </c>
    </row>
    <row r="6" spans="1:61" ht="40.049999999999997" customHeight="1" thickTop="1" thickBot="1" x14ac:dyDescent="0.35">
      <c r="A6" s="12" t="s">
        <v>88</v>
      </c>
      <c r="B6" s="7" t="s">
        <v>89</v>
      </c>
      <c r="C6" s="7" t="s">
        <v>90</v>
      </c>
      <c r="L6" t="s">
        <v>288</v>
      </c>
      <c r="R6" s="30" t="s">
        <v>292</v>
      </c>
      <c r="S6" s="30" t="s">
        <v>313</v>
      </c>
      <c r="T6" s="30" t="s">
        <v>333</v>
      </c>
      <c r="U6" s="30" t="s">
        <v>345</v>
      </c>
      <c r="V6" s="30" t="s">
        <v>316</v>
      </c>
      <c r="W6" s="30" t="s">
        <v>369</v>
      </c>
      <c r="X6" t="str">
        <v>Differentiate</v>
      </c>
      <c r="Y6" s="37" t="s">
        <v>384</v>
      </c>
      <c r="Z6" s="37" t="s">
        <v>392</v>
      </c>
      <c r="AA6" s="37" t="s">
        <v>319</v>
      </c>
      <c r="AB6" s="37" t="s">
        <v>368</v>
      </c>
      <c r="AC6" s="37" t="s">
        <v>422</v>
      </c>
      <c r="AD6" t="str">
        <v>Combine</v>
      </c>
      <c r="AE6" s="44" t="s">
        <v>306</v>
      </c>
      <c r="AF6" s="44" t="s">
        <v>397</v>
      </c>
      <c r="AG6" s="44" t="s">
        <v>332</v>
      </c>
      <c r="AH6" s="44" t="s">
        <v>354</v>
      </c>
      <c r="AI6" s="44" t="s">
        <v>445</v>
      </c>
      <c r="AJ6" t="str">
        <v>Demonstrate</v>
      </c>
      <c r="AK6" t="str">
        <v>Differentiate</v>
      </c>
      <c r="AL6" t="str">
        <v>Combine</v>
      </c>
      <c r="AM6" t="str">
        <v>Demonstrate</v>
      </c>
      <c r="AQ6" s="78" t="s">
        <v>292</v>
      </c>
      <c r="AR6" s="25" t="s">
        <v>49</v>
      </c>
      <c r="AS6" t="s">
        <v>458</v>
      </c>
      <c r="AT6" t="s">
        <v>463</v>
      </c>
      <c r="AU6" t="s">
        <v>470</v>
      </c>
      <c r="AX6" t="b">
        <v>0</v>
      </c>
      <c r="AY6" t="str">
        <v/>
      </c>
      <c r="AZ6" t="str">
        <v/>
      </c>
      <c r="BA6" s="35" t="e" cm="1">
        <f t="array" ref="BA6">INDEX(AQ$1:AQ$210,SMALL(IF($AY$2:$AY$210=$BA$1,ROW($AY$2:$AY$210)),ROW()-ROW($BA$1)))</f>
        <v>#NUM!</v>
      </c>
      <c r="BB6" s="35" t="e" cm="1">
        <f t="array" ref="BB6">INDEX(AR$1:AR$210,SMALL(IF($AY$2:$AY$210=$BA$1,ROW($AY$2:$AY$210)),ROW()-ROW($BA$1)))</f>
        <v>#NUM!</v>
      </c>
      <c r="BC6" s="35" t="e" cm="1">
        <f t="array" ref="BC6">INDEX(AS$1:AS$210,SMALL(IF($AY$2:$AY$210=$BA$1,ROW($AY$2:$AY$210)),ROW()-ROW($BA$1)))</f>
        <v>#NUM!</v>
      </c>
      <c r="BD6" s="35" t="e" cm="1">
        <f t="array" ref="BD6">INDEX(AT$1:AT$210,SMALL(IF($AY$2:$AY$210=$BA$1,ROW($AY$2:$AY$210)),ROW()-ROW($BA$1)))</f>
        <v>#NUM!</v>
      </c>
      <c r="BE6" s="35" t="e" cm="1">
        <f t="array" ref="BE6">INDEX(AU$1:AU$210,SMALL(IF($AY$2:$AY$210=$BA$1,ROW($AY$2:$AY$210)),ROW()-ROW($BA$1)))</f>
        <v>#NUM!</v>
      </c>
    </row>
    <row r="7" spans="1:61" ht="40.049999999999997" customHeight="1" thickTop="1" thickBot="1" x14ac:dyDescent="0.35">
      <c r="A7" s="9" t="s">
        <v>91</v>
      </c>
      <c r="B7" s="11" t="s">
        <v>92</v>
      </c>
      <c r="C7" s="11" t="s">
        <v>93</v>
      </c>
      <c r="R7" s="30" t="s">
        <v>293</v>
      </c>
      <c r="S7" s="30" t="s">
        <v>314</v>
      </c>
      <c r="T7" s="30" t="s">
        <v>334</v>
      </c>
      <c r="U7" s="30" t="s">
        <v>346</v>
      </c>
      <c r="V7" s="30" t="s">
        <v>354</v>
      </c>
      <c r="W7" s="30" t="s">
        <v>370</v>
      </c>
      <c r="X7" t="str">
        <v>Discriminate</v>
      </c>
      <c r="Y7" s="37" t="s">
        <v>385</v>
      </c>
      <c r="Z7" s="37" t="s">
        <v>393</v>
      </c>
      <c r="AA7" s="37" t="s">
        <v>384</v>
      </c>
      <c r="AB7" s="37" t="s">
        <v>315</v>
      </c>
      <c r="AC7" s="37" t="s">
        <v>423</v>
      </c>
      <c r="AD7" t="str">
        <v>Compare</v>
      </c>
      <c r="AE7" s="44" t="s">
        <v>435</v>
      </c>
      <c r="AF7" s="44" t="s">
        <v>436</v>
      </c>
      <c r="AG7" s="44" t="s">
        <v>439</v>
      </c>
      <c r="AH7" s="44" t="s">
        <v>441</v>
      </c>
      <c r="AI7" s="44" t="s">
        <v>446</v>
      </c>
      <c r="AJ7" t="str">
        <v>Perfect</v>
      </c>
      <c r="AK7" t="str">
        <v>Discriminate</v>
      </c>
      <c r="AL7" t="str">
        <v>Compare</v>
      </c>
      <c r="AM7" t="str">
        <v>Perfect</v>
      </c>
      <c r="AQ7" s="78" t="s">
        <v>293</v>
      </c>
      <c r="AR7" s="25" t="s">
        <v>49</v>
      </c>
      <c r="AS7" t="s">
        <v>458</v>
      </c>
      <c r="AT7" t="s">
        <v>463</v>
      </c>
      <c r="AU7" t="s">
        <v>470</v>
      </c>
      <c r="AX7" t="b">
        <v>0</v>
      </c>
      <c r="AY7" t="str">
        <v/>
      </c>
      <c r="AZ7" t="str">
        <v/>
      </c>
      <c r="BA7" s="35" t="e" cm="1">
        <f t="array" ref="BA7">INDEX(AQ$1:AQ$210,SMALL(IF($AY$2:$AY$210=$BA$1,ROW($AY$2:$AY$210)),ROW()-ROW($BA$1)))</f>
        <v>#NUM!</v>
      </c>
      <c r="BB7" s="35" t="e" cm="1">
        <f t="array" ref="BB7">INDEX(AR$1:AR$210,SMALL(IF($AY$2:$AY$210=$BA$1,ROW($AY$2:$AY$210)),ROW()-ROW($BA$1)))</f>
        <v>#NUM!</v>
      </c>
      <c r="BC7" s="35" t="e" cm="1">
        <f t="array" ref="BC7">INDEX(AS$1:AS$210,SMALL(IF($AY$2:$AY$210=$BA$1,ROW($AY$2:$AY$210)),ROW()-ROW($BA$1)))</f>
        <v>#NUM!</v>
      </c>
      <c r="BD7" s="35" t="e" cm="1">
        <f t="array" ref="BD7">INDEX(AT$1:AT$210,SMALL(IF($AY$2:$AY$210=$BA$1,ROW($AY$2:$AY$210)),ROW()-ROW($BA$1)))</f>
        <v>#NUM!</v>
      </c>
      <c r="BE7" s="35" t="e" cm="1">
        <f t="array" ref="BE7">INDEX(AU$1:AU$210,SMALL(IF($AY$2:$AY$210=$BA$1,ROW($AY$2:$AY$210)),ROW()-ROW($BA$1)))</f>
        <v>#NUM!</v>
      </c>
    </row>
    <row r="8" spans="1:61" ht="40.049999999999997" customHeight="1" thickTop="1" thickBot="1" x14ac:dyDescent="0.35">
      <c r="A8" s="12" t="s">
        <v>94</v>
      </c>
      <c r="B8" s="7" t="s">
        <v>95</v>
      </c>
      <c r="C8" s="7" t="s">
        <v>87</v>
      </c>
      <c r="R8" s="30" t="s">
        <v>294</v>
      </c>
      <c r="S8" s="30" t="s">
        <v>315</v>
      </c>
      <c r="T8" s="30" t="s">
        <v>335</v>
      </c>
      <c r="U8" s="30" t="s">
        <v>347</v>
      </c>
      <c r="V8" s="30" t="s">
        <v>355</v>
      </c>
      <c r="W8" s="30" t="s">
        <v>288</v>
      </c>
      <c r="X8" t="str">
        <v>Distinguish</v>
      </c>
      <c r="Y8" s="37" t="s">
        <v>386</v>
      </c>
      <c r="Z8" s="37" t="s">
        <v>394</v>
      </c>
      <c r="AA8" s="37" t="s">
        <v>405</v>
      </c>
      <c r="AB8" s="37" t="s">
        <v>404</v>
      </c>
      <c r="AC8" s="37" t="s">
        <v>415</v>
      </c>
      <c r="AD8" t="str">
        <v>Complete</v>
      </c>
      <c r="AE8" s="38"/>
      <c r="AF8" s="38"/>
      <c r="AG8" s="44" t="s">
        <v>339</v>
      </c>
      <c r="AH8" s="44" t="s">
        <v>372</v>
      </c>
      <c r="AI8" s="38"/>
      <c r="AJ8" t="str">
        <v>Show</v>
      </c>
      <c r="AK8" t="str">
        <v>Distinguish</v>
      </c>
      <c r="AL8" t="str">
        <v>Complete</v>
      </c>
      <c r="AM8" t="str">
        <v>Show</v>
      </c>
      <c r="AQ8" s="78" t="s">
        <v>294</v>
      </c>
      <c r="AR8" s="25" t="s">
        <v>49</v>
      </c>
      <c r="AS8" t="s">
        <v>458</v>
      </c>
      <c r="AT8" t="s">
        <v>463</v>
      </c>
      <c r="AU8" t="s">
        <v>470</v>
      </c>
      <c r="AX8" t="b">
        <v>0</v>
      </c>
      <c r="AY8" t="str">
        <v/>
      </c>
      <c r="AZ8" t="str">
        <v/>
      </c>
      <c r="BA8" s="35" t="e" cm="1">
        <f t="array" ref="BA8">INDEX(AQ$1:AQ$210,SMALL(IF($AY$2:$AY$210=$BA$1,ROW($AY$2:$AY$210)),ROW()-ROW($BA$1)))</f>
        <v>#NUM!</v>
      </c>
      <c r="BB8" s="35" t="e" cm="1">
        <f t="array" ref="BB8">INDEX(AR$1:AR$210,SMALL(IF($AY$2:$AY$210=$BA$1,ROW($AY$2:$AY$210)),ROW()-ROW($BA$1)))</f>
        <v>#NUM!</v>
      </c>
      <c r="BC8" s="35" t="e" cm="1">
        <f t="array" ref="BC8">INDEX(AS$1:AS$210,SMALL(IF($AY$2:$AY$210=$BA$1,ROW($AY$2:$AY$210)),ROW()-ROW($BA$1)))</f>
        <v>#NUM!</v>
      </c>
      <c r="BD8" s="35" t="e" cm="1">
        <f t="array" ref="BD8">INDEX(AT$1:AT$210,SMALL(IF($AY$2:$AY$210=$BA$1,ROW($AY$2:$AY$210)),ROW()-ROW($BA$1)))</f>
        <v>#NUM!</v>
      </c>
      <c r="BE8" s="35" t="e" cm="1">
        <f t="array" ref="BE8">INDEX(AU$1:AU$210,SMALL(IF($AY$2:$AY$210=$BA$1,ROW($AY$2:$AY$210)),ROW()-ROW($BA$1)))</f>
        <v>#NUM!</v>
      </c>
      <c r="BI8" s="38"/>
    </row>
    <row r="9" spans="1:61" ht="40.049999999999997" customHeight="1" thickTop="1" thickBot="1" x14ac:dyDescent="0.35">
      <c r="A9" s="14" t="s">
        <v>96</v>
      </c>
      <c r="B9" s="11" t="s">
        <v>97</v>
      </c>
      <c r="C9" s="11" t="s">
        <v>98</v>
      </c>
      <c r="R9" s="30" t="s">
        <v>295</v>
      </c>
      <c r="S9" s="30" t="s">
        <v>316</v>
      </c>
      <c r="T9" s="30" t="s">
        <v>336</v>
      </c>
      <c r="U9" s="30" t="s">
        <v>348</v>
      </c>
      <c r="V9" s="30" t="s">
        <v>356</v>
      </c>
      <c r="W9" s="30" t="s">
        <v>371</v>
      </c>
      <c r="X9" t="str">
        <v>Focus</v>
      </c>
      <c r="Y9" s="37" t="s">
        <v>296</v>
      </c>
      <c r="Z9" s="37" t="s">
        <v>395</v>
      </c>
      <c r="AA9" s="37" t="s">
        <v>406</v>
      </c>
      <c r="AB9" s="37" t="s">
        <v>414</v>
      </c>
      <c r="AC9" s="37" t="s">
        <v>397</v>
      </c>
      <c r="AD9" t="str">
        <v>Defend</v>
      </c>
      <c r="AE9" s="38"/>
      <c r="AF9" s="38"/>
      <c r="AG9" s="38"/>
      <c r="AH9" s="44" t="s">
        <v>375</v>
      </c>
      <c r="AI9" s="38"/>
      <c r="AK9" t="str">
        <v>Focus</v>
      </c>
      <c r="AL9" t="str">
        <v>Defend</v>
      </c>
      <c r="AQ9" s="78" t="s">
        <v>295</v>
      </c>
      <c r="AR9" s="25" t="s">
        <v>49</v>
      </c>
      <c r="AS9" t="s">
        <v>458</v>
      </c>
      <c r="AT9" t="s">
        <v>463</v>
      </c>
      <c r="AU9" t="s">
        <v>470</v>
      </c>
      <c r="AX9" t="b">
        <v>0</v>
      </c>
      <c r="AY9" t="str">
        <v/>
      </c>
      <c r="AZ9" t="str">
        <v/>
      </c>
      <c r="BA9" s="35" t="e" cm="1">
        <f t="array" ref="BA9">INDEX(AQ$1:AQ$210,SMALL(IF($AY$2:$AY$210=$BA$1,ROW($AY$2:$AY$210)),ROW()-ROW($BA$1)))</f>
        <v>#NUM!</v>
      </c>
      <c r="BB9" s="35" t="e" cm="1">
        <f t="array" ref="BB9">INDEX(AR$1:AR$210,SMALL(IF($AY$2:$AY$210=$BA$1,ROW($AY$2:$AY$210)),ROW()-ROW($BA$1)))</f>
        <v>#NUM!</v>
      </c>
      <c r="BC9" s="35" t="e" cm="1">
        <f t="array" ref="BC9">INDEX(AS$1:AS$210,SMALL(IF($AY$2:$AY$210=$BA$1,ROW($AY$2:$AY$210)),ROW()-ROW($BA$1)))</f>
        <v>#NUM!</v>
      </c>
      <c r="BD9" s="35" t="e" cm="1">
        <f t="array" ref="BD9">INDEX(AT$1:AT$210,SMALL(IF($AY$2:$AY$210=$BA$1,ROW($AY$2:$AY$210)),ROW()-ROW($BA$1)))</f>
        <v>#NUM!</v>
      </c>
      <c r="BE9" s="35" t="e" cm="1">
        <f t="array" ref="BE9">INDEX(AU$1:AU$210,SMALL(IF($AY$2:$AY$210=$BA$1,ROW($AY$2:$AY$210)),ROW()-ROW($BA$1)))</f>
        <v>#NUM!</v>
      </c>
      <c r="BI9" s="38"/>
    </row>
    <row r="10" spans="1:61" ht="40.049999999999997" customHeight="1" thickTop="1" thickBot="1" x14ac:dyDescent="0.35">
      <c r="A10" s="160" t="s">
        <v>99</v>
      </c>
      <c r="B10" s="162" t="s">
        <v>100</v>
      </c>
      <c r="C10" s="15" t="s">
        <v>101</v>
      </c>
      <c r="R10" s="30" t="s">
        <v>296</v>
      </c>
      <c r="S10" s="30" t="s">
        <v>317</v>
      </c>
      <c r="T10" s="30" t="s">
        <v>337</v>
      </c>
      <c r="U10" s="30" t="s">
        <v>285</v>
      </c>
      <c r="V10" s="30" t="s">
        <v>357</v>
      </c>
      <c r="W10" s="30" t="s">
        <v>128</v>
      </c>
      <c r="X10" t="str">
        <v>organise</v>
      </c>
      <c r="Y10" s="37" t="s">
        <v>299</v>
      </c>
      <c r="Z10" s="37" t="s">
        <v>396</v>
      </c>
      <c r="AA10" s="37" t="s">
        <v>407</v>
      </c>
      <c r="AB10" s="37" t="s">
        <v>372</v>
      </c>
      <c r="AC10" s="37" t="s">
        <v>398</v>
      </c>
      <c r="AD10" t="str">
        <v>Formulate</v>
      </c>
      <c r="AE10" s="38"/>
      <c r="AF10" s="38"/>
      <c r="AG10" s="38"/>
      <c r="AH10" s="44" t="s">
        <v>442</v>
      </c>
      <c r="AI10" s="38"/>
      <c r="AK10" t="str">
        <v>organise</v>
      </c>
      <c r="AL10" t="str">
        <v>Formulate</v>
      </c>
      <c r="AQ10" s="78" t="s">
        <v>296</v>
      </c>
      <c r="AR10" s="25" t="s">
        <v>49</v>
      </c>
      <c r="AS10" t="s">
        <v>458</v>
      </c>
      <c r="AT10" t="s">
        <v>463</v>
      </c>
      <c r="AU10" t="s">
        <v>470</v>
      </c>
      <c r="AX10" t="b">
        <v>0</v>
      </c>
      <c r="AY10" t="str">
        <v/>
      </c>
      <c r="AZ10" t="str">
        <v/>
      </c>
      <c r="BA10" s="35" t="e" cm="1">
        <f t="array" ref="BA10">INDEX(AQ$1:AQ$210,SMALL(IF($AY$2:$AY$210=$BA$1,ROW($AY$2:$AY$210)),ROW()-ROW($BA$1)))</f>
        <v>#NUM!</v>
      </c>
      <c r="BB10" s="35" t="e" cm="1">
        <f t="array" ref="BB10">INDEX(AR$1:AR$210,SMALL(IF($AY$2:$AY$210=$BA$1,ROW($AY$2:$AY$210)),ROW()-ROW($BA$1)))</f>
        <v>#NUM!</v>
      </c>
      <c r="BC10" s="35" t="e" cm="1">
        <f t="array" ref="BC10">INDEX(AS$1:AS$210,SMALL(IF($AY$2:$AY$210=$BA$1,ROW($AY$2:$AY$210)),ROW()-ROW($BA$1)))</f>
        <v>#NUM!</v>
      </c>
      <c r="BD10" s="35" t="e" cm="1">
        <f t="array" ref="BD10">INDEX(AT$1:AT$210,SMALL(IF($AY$2:$AY$210=$BA$1,ROW($AY$2:$AY$210)),ROW()-ROW($BA$1)))</f>
        <v>#NUM!</v>
      </c>
      <c r="BE10" s="35" t="e" cm="1">
        <f t="array" ref="BE10">INDEX(AU$1:AU$210,SMALL(IF($AY$2:$AY$210=$BA$1,ROW($AY$2:$AY$210)),ROW()-ROW($BA$1)))</f>
        <v>#NUM!</v>
      </c>
      <c r="BI10" s="38"/>
    </row>
    <row r="11" spans="1:61" ht="40.049999999999997" customHeight="1" thickTop="1" thickBot="1" x14ac:dyDescent="0.35">
      <c r="A11" s="161"/>
      <c r="B11" s="163"/>
      <c r="C11" s="16" t="s">
        <v>102</v>
      </c>
      <c r="R11" s="30" t="s">
        <v>297</v>
      </c>
      <c r="S11" s="30" t="s">
        <v>318</v>
      </c>
      <c r="T11" s="30" t="s">
        <v>338</v>
      </c>
      <c r="U11" s="30" t="s">
        <v>211</v>
      </c>
      <c r="V11" s="30" t="s">
        <v>53</v>
      </c>
      <c r="W11" s="30" t="s">
        <v>372</v>
      </c>
      <c r="X11" t="str">
        <v>Outline</v>
      </c>
      <c r="Y11" s="37" t="s">
        <v>301</v>
      </c>
      <c r="Z11" s="37" t="s">
        <v>297</v>
      </c>
      <c r="AA11" s="37" t="s">
        <v>359</v>
      </c>
      <c r="AB11" s="37" t="s">
        <v>321</v>
      </c>
      <c r="AC11" s="37" t="s">
        <v>408</v>
      </c>
      <c r="AD11" t="str">
        <v>Generalize</v>
      </c>
      <c r="AE11" s="39"/>
      <c r="AF11" s="39"/>
      <c r="AG11" s="39"/>
      <c r="AH11" s="45" t="s">
        <v>415</v>
      </c>
      <c r="AI11" s="39"/>
      <c r="AK11" t="str">
        <v>Outline</v>
      </c>
      <c r="AL11" t="str">
        <v>Generalize</v>
      </c>
      <c r="AQ11" s="78" t="s">
        <v>297</v>
      </c>
      <c r="AR11" s="25" t="s">
        <v>49</v>
      </c>
      <c r="AS11" t="s">
        <v>458</v>
      </c>
      <c r="AT11" t="s">
        <v>463</v>
      </c>
      <c r="AU11" t="s">
        <v>470</v>
      </c>
      <c r="AX11" t="b">
        <v>0</v>
      </c>
      <c r="AY11" t="str">
        <v/>
      </c>
      <c r="AZ11" t="str">
        <v/>
      </c>
      <c r="BA11" s="35" t="e" cm="1">
        <f t="array" ref="BA11">INDEX(AQ$1:AQ$210,SMALL(IF($AY$2:$AY$210=$BA$1,ROW($AY$2:$AY$210)),ROW()-ROW($BA$1)))</f>
        <v>#NUM!</v>
      </c>
      <c r="BB11" s="35" t="e" cm="1">
        <f t="array" ref="BB11">INDEX(AR$1:AR$210,SMALL(IF($AY$2:$AY$210=$BA$1,ROW($AY$2:$AY$210)),ROW()-ROW($BA$1)))</f>
        <v>#NUM!</v>
      </c>
      <c r="BC11" s="35" t="e" cm="1">
        <f t="array" ref="BC11">INDEX(AS$1:AS$210,SMALL(IF($AY$2:$AY$210=$BA$1,ROW($AY$2:$AY$210)),ROW()-ROW($BA$1)))</f>
        <v>#NUM!</v>
      </c>
      <c r="BD11" s="35" t="e" cm="1">
        <f t="array" ref="BD11">INDEX(AT$1:AT$210,SMALL(IF($AY$2:$AY$210=$BA$1,ROW($AY$2:$AY$210)),ROW()-ROW($BA$1)))</f>
        <v>#NUM!</v>
      </c>
      <c r="BE11" s="35" t="e" cm="1">
        <f t="array" ref="BE11">INDEX(AU$1:AU$210,SMALL(IF($AY$2:$AY$210=$BA$1,ROW($AY$2:$AY$210)),ROW()-ROW($BA$1)))</f>
        <v>#NUM!</v>
      </c>
      <c r="BI11" s="39"/>
    </row>
    <row r="12" spans="1:61" ht="40.049999999999997" customHeight="1" thickTop="1" thickBot="1" x14ac:dyDescent="0.35">
      <c r="A12" s="14" t="s">
        <v>103</v>
      </c>
      <c r="B12" s="11" t="s">
        <v>104</v>
      </c>
      <c r="C12" s="11" t="s">
        <v>105</v>
      </c>
      <c r="R12" s="30" t="s">
        <v>298</v>
      </c>
      <c r="S12" s="30" t="s">
        <v>319</v>
      </c>
      <c r="T12" s="30" t="s">
        <v>339</v>
      </c>
      <c r="U12" s="30" t="s">
        <v>349</v>
      </c>
      <c r="V12" s="30" t="s">
        <v>358</v>
      </c>
      <c r="W12" s="30" t="s">
        <v>373</v>
      </c>
      <c r="X12" t="str">
        <v>Parse</v>
      </c>
      <c r="Y12" s="37" t="s">
        <v>309</v>
      </c>
      <c r="Z12" s="37" t="s">
        <v>397</v>
      </c>
      <c r="AA12" s="37" t="s">
        <v>408</v>
      </c>
      <c r="AB12" s="37" t="s">
        <v>296</v>
      </c>
      <c r="AC12" s="37" t="s">
        <v>424</v>
      </c>
      <c r="AD12" t="str">
        <v>Identify</v>
      </c>
      <c r="AK12" t="str">
        <v>Parse</v>
      </c>
      <c r="AL12" t="str">
        <v>Identify</v>
      </c>
      <c r="AQ12" s="78" t="s">
        <v>298</v>
      </c>
      <c r="AR12" s="25" t="s">
        <v>49</v>
      </c>
      <c r="AS12" t="s">
        <v>458</v>
      </c>
      <c r="AT12" t="s">
        <v>463</v>
      </c>
      <c r="AU12" t="s">
        <v>470</v>
      </c>
      <c r="AX12" t="b">
        <v>0</v>
      </c>
      <c r="AY12" t="str">
        <v/>
      </c>
      <c r="AZ12" t="str">
        <v/>
      </c>
      <c r="BA12" s="35" t="e" cm="1">
        <f t="array" ref="BA12">INDEX(AQ$1:AQ$210,SMALL(IF($AY$2:$AY$210=$BA$1,ROW($AY$2:$AY$210)),ROW()-ROW($BA$1)))</f>
        <v>#NUM!</v>
      </c>
      <c r="BB12" s="35" t="e" cm="1">
        <f t="array" ref="BB12">INDEX(AR$1:AR$210,SMALL(IF($AY$2:$AY$210=$BA$1,ROW($AY$2:$AY$210)),ROW()-ROW($BA$1)))</f>
        <v>#NUM!</v>
      </c>
      <c r="BC12" s="35" t="e" cm="1">
        <f t="array" ref="BC12">INDEX(AS$1:AS$210,SMALL(IF($AY$2:$AY$210=$BA$1,ROW($AY$2:$AY$210)),ROW()-ROW($BA$1)))</f>
        <v>#NUM!</v>
      </c>
      <c r="BD12" s="35" t="e" cm="1">
        <f t="array" ref="BD12">INDEX(AT$1:AT$210,SMALL(IF($AY$2:$AY$210=$BA$1,ROW($AY$2:$AY$210)),ROW()-ROW($BA$1)))</f>
        <v>#NUM!</v>
      </c>
      <c r="BE12" s="35" t="e" cm="1">
        <f t="array" ref="BE12">INDEX(AU$1:AU$210,SMALL(IF($AY$2:$AY$210=$BA$1,ROW($AY$2:$AY$210)),ROW()-ROW($BA$1)))</f>
        <v>#NUM!</v>
      </c>
    </row>
    <row r="13" spans="1:61" ht="40.049999999999997" customHeight="1" thickTop="1" thickBot="1" x14ac:dyDescent="0.35">
      <c r="A13" s="160" t="s">
        <v>106</v>
      </c>
      <c r="B13" s="162" t="s">
        <v>107</v>
      </c>
      <c r="C13" s="162" t="s">
        <v>108</v>
      </c>
      <c r="R13" s="30" t="s">
        <v>299</v>
      </c>
      <c r="S13" s="30" t="s">
        <v>320</v>
      </c>
      <c r="T13" s="30" t="s">
        <v>340</v>
      </c>
      <c r="U13" s="30" t="s">
        <v>309</v>
      </c>
      <c r="V13" s="30" t="s">
        <v>359</v>
      </c>
      <c r="W13" s="30" t="s">
        <v>374</v>
      </c>
      <c r="X13" t="str">
        <v>Select</v>
      </c>
      <c r="Y13" s="37" t="s">
        <v>387</v>
      </c>
      <c r="Z13" s="37" t="s">
        <v>398</v>
      </c>
      <c r="AA13" s="37" t="s">
        <v>400</v>
      </c>
      <c r="AB13" s="37" t="s">
        <v>375</v>
      </c>
      <c r="AC13" s="37" t="s">
        <v>425</v>
      </c>
      <c r="AD13" t="str">
        <v>Integrate</v>
      </c>
      <c r="AK13" t="str">
        <v>Select</v>
      </c>
      <c r="AL13" t="str">
        <v>Integrate</v>
      </c>
      <c r="AQ13" s="78" t="s">
        <v>299</v>
      </c>
      <c r="AR13" s="25" t="s">
        <v>49</v>
      </c>
      <c r="AS13" t="s">
        <v>458</v>
      </c>
      <c r="AT13" t="s">
        <v>463</v>
      </c>
      <c r="AU13" t="s">
        <v>470</v>
      </c>
      <c r="AX13" t="b">
        <v>0</v>
      </c>
      <c r="AY13" t="str">
        <v/>
      </c>
      <c r="AZ13" t="str">
        <v/>
      </c>
      <c r="BA13" s="35" t="e" cm="1">
        <f t="array" ref="BA13">INDEX(AQ$1:AQ$210,SMALL(IF($AY$2:$AY$210=$BA$1,ROW($AY$2:$AY$210)),ROW()-ROW($BA$1)))</f>
        <v>#NUM!</v>
      </c>
      <c r="BB13" s="35" t="e" cm="1">
        <f t="array" ref="BB13">INDEX(AR$1:AR$210,SMALL(IF($AY$2:$AY$210=$BA$1,ROW($AY$2:$AY$210)),ROW()-ROW($BA$1)))</f>
        <v>#NUM!</v>
      </c>
      <c r="BC13" s="35" t="e" cm="1">
        <f t="array" ref="BC13">INDEX(AS$1:AS$210,SMALL(IF($AY$2:$AY$210=$BA$1,ROW($AY$2:$AY$210)),ROW()-ROW($BA$1)))</f>
        <v>#NUM!</v>
      </c>
      <c r="BD13" s="35" t="e" cm="1">
        <f t="array" ref="BD13">INDEX(AT$1:AT$210,SMALL(IF($AY$2:$AY$210=$BA$1,ROW($AY$2:$AY$210)),ROW()-ROW($BA$1)))</f>
        <v>#NUM!</v>
      </c>
      <c r="BE13" s="35" t="e" cm="1">
        <f t="array" ref="BE13">INDEX(AU$1:AU$210,SMALL(IF($AY$2:$AY$210=$BA$1,ROW($AY$2:$AY$210)),ROW()-ROW($BA$1)))</f>
        <v>#NUM!</v>
      </c>
    </row>
    <row r="14" spans="1:61" ht="40.049999999999997" customHeight="1" thickTop="1" thickBot="1" x14ac:dyDescent="0.35">
      <c r="A14" s="161"/>
      <c r="B14" s="163"/>
      <c r="C14" s="163"/>
      <c r="R14" s="30" t="s">
        <v>300</v>
      </c>
      <c r="S14" s="30" t="s">
        <v>321</v>
      </c>
      <c r="T14" s="30" t="s">
        <v>341</v>
      </c>
      <c r="U14" s="30" t="s">
        <v>350</v>
      </c>
      <c r="V14" s="30" t="s">
        <v>360</v>
      </c>
      <c r="W14" s="30" t="s">
        <v>375</v>
      </c>
      <c r="X14" t="str">
        <v>Structure</v>
      </c>
      <c r="Y14" s="37" t="s">
        <v>388</v>
      </c>
      <c r="Z14" s="37" t="s">
        <v>399</v>
      </c>
      <c r="AA14" s="37" t="s">
        <v>409</v>
      </c>
      <c r="AB14" s="37" t="s">
        <v>415</v>
      </c>
      <c r="AC14" s="37" t="s">
        <v>426</v>
      </c>
      <c r="AD14" t="str">
        <v>Modify</v>
      </c>
      <c r="AK14" t="str">
        <v>Structure</v>
      </c>
      <c r="AL14" t="str">
        <v>Modify</v>
      </c>
      <c r="AQ14" s="78" t="s">
        <v>300</v>
      </c>
      <c r="AR14" s="25" t="s">
        <v>49</v>
      </c>
      <c r="AS14" t="s">
        <v>458</v>
      </c>
      <c r="AT14" t="s">
        <v>463</v>
      </c>
      <c r="AU14" t="s">
        <v>470</v>
      </c>
      <c r="AX14" t="b">
        <v>0</v>
      </c>
      <c r="AY14" t="str">
        <v/>
      </c>
      <c r="AZ14" t="str">
        <v/>
      </c>
      <c r="BA14" s="35" t="e" cm="1">
        <f t="array" ref="BA14">INDEX(AQ$1:AQ$210,SMALL(IF($AY$2:$AY$210=$BA$1,ROW($AY$2:$AY$210)),ROW()-ROW($BA$1)))</f>
        <v>#NUM!</v>
      </c>
      <c r="BB14" s="35" t="e" cm="1">
        <f t="array" ref="BB14">INDEX(AR$1:AR$210,SMALL(IF($AY$2:$AY$210=$BA$1,ROW($AY$2:$AY$210)),ROW()-ROW($BA$1)))</f>
        <v>#NUM!</v>
      </c>
      <c r="BC14" s="35" t="e" cm="1">
        <f t="array" ref="BC14">INDEX(AS$1:AS$210,SMALL(IF($AY$2:$AY$210=$BA$1,ROW($AY$2:$AY$210)),ROW()-ROW($BA$1)))</f>
        <v>#NUM!</v>
      </c>
      <c r="BD14" s="35" t="e" cm="1">
        <f t="array" ref="BD14">INDEX(AT$1:AT$210,SMALL(IF($AY$2:$AY$210=$BA$1,ROW($AY$2:$AY$210)),ROW()-ROW($BA$1)))</f>
        <v>#NUM!</v>
      </c>
      <c r="BE14" s="35" t="e" cm="1">
        <f t="array" ref="BE14">INDEX(AU$1:AU$210,SMALL(IF($AY$2:$AY$210=$BA$1,ROW($AY$2:$AY$210)),ROW()-ROW($BA$1)))</f>
        <v>#NUM!</v>
      </c>
    </row>
    <row r="15" spans="1:61" ht="40.049999999999997" customHeight="1" thickTop="1" thickBot="1" x14ac:dyDescent="0.35">
      <c r="A15" s="14" t="s">
        <v>109</v>
      </c>
      <c r="B15" s="11" t="s">
        <v>110</v>
      </c>
      <c r="C15" s="11" t="s">
        <v>111</v>
      </c>
      <c r="R15" s="30" t="s">
        <v>301</v>
      </c>
      <c r="S15" s="30" t="s">
        <v>322</v>
      </c>
      <c r="T15" s="30" t="s">
        <v>342</v>
      </c>
      <c r="U15" s="33"/>
      <c r="V15" s="30" t="s">
        <v>361</v>
      </c>
      <c r="W15" s="30" t="s">
        <v>376</v>
      </c>
      <c r="Y15" s="38"/>
      <c r="Z15" s="37" t="s">
        <v>400</v>
      </c>
      <c r="AA15" s="37" t="s">
        <v>410</v>
      </c>
      <c r="AB15" s="37" t="s">
        <v>416</v>
      </c>
      <c r="AC15" s="37" t="s">
        <v>427</v>
      </c>
      <c r="AD15" t="str">
        <v>Order</v>
      </c>
      <c r="AL15" t="str">
        <v>Order</v>
      </c>
      <c r="AQ15" s="78" t="s">
        <v>301</v>
      </c>
      <c r="AR15" s="25" t="s">
        <v>49</v>
      </c>
      <c r="AS15" t="s">
        <v>458</v>
      </c>
      <c r="AT15" t="s">
        <v>463</v>
      </c>
      <c r="AU15" t="s">
        <v>470</v>
      </c>
      <c r="AX15" t="b">
        <v>0</v>
      </c>
      <c r="AY15" t="str">
        <v/>
      </c>
      <c r="AZ15" t="str">
        <v/>
      </c>
      <c r="BA15" s="35" t="e" cm="1">
        <f t="array" ref="BA15">INDEX(AQ$1:AQ$210,SMALL(IF($AY$2:$AY$210=$BA$1,ROW($AY$2:$AY$210)),ROW()-ROW($BA$1)))</f>
        <v>#NUM!</v>
      </c>
      <c r="BB15" s="35" t="e" cm="1">
        <f t="array" ref="BB15">INDEX(AR$1:AR$210,SMALL(IF($AY$2:$AY$210=$BA$1,ROW($AY$2:$AY$210)),ROW()-ROW($BA$1)))</f>
        <v>#NUM!</v>
      </c>
      <c r="BC15" s="35" t="e" cm="1">
        <f t="array" ref="BC15">INDEX(AS$1:AS$210,SMALL(IF($AY$2:$AY$210=$BA$1,ROW($AY$2:$AY$210)),ROW()-ROW($BA$1)))</f>
        <v>#NUM!</v>
      </c>
      <c r="BD15" s="35" t="e" cm="1">
        <f t="array" ref="BD15">INDEX(AT$1:AT$210,SMALL(IF($AY$2:$AY$210=$BA$1,ROW($AY$2:$AY$210)),ROW()-ROW($BA$1)))</f>
        <v>#NUM!</v>
      </c>
      <c r="BE15" s="35" t="e" cm="1">
        <f t="array" ref="BE15">INDEX(AU$1:AU$210,SMALL(IF($AY$2:$AY$210=$BA$1,ROW($AY$2:$AY$210)),ROW()-ROW($BA$1)))</f>
        <v>#NUM!</v>
      </c>
    </row>
    <row r="16" spans="1:61" ht="40.049999999999997" customHeight="1" thickTop="1" thickBot="1" x14ac:dyDescent="0.35">
      <c r="A16" s="12" t="s">
        <v>112</v>
      </c>
      <c r="B16" s="7" t="s">
        <v>113</v>
      </c>
      <c r="C16" s="13" t="s">
        <v>114</v>
      </c>
      <c r="R16" s="30" t="s">
        <v>211</v>
      </c>
      <c r="S16" s="30" t="s">
        <v>323</v>
      </c>
      <c r="T16" s="33"/>
      <c r="U16" s="33"/>
      <c r="V16" s="30" t="s">
        <v>362</v>
      </c>
      <c r="W16" s="30" t="s">
        <v>377</v>
      </c>
      <c r="Y16" s="38"/>
      <c r="Z16" s="37" t="s">
        <v>303</v>
      </c>
      <c r="AA16" s="37" t="s">
        <v>411</v>
      </c>
      <c r="AB16" s="37" t="s">
        <v>285</v>
      </c>
      <c r="AC16" s="37" t="s">
        <v>341</v>
      </c>
      <c r="AD16" t="str">
        <v>organise</v>
      </c>
      <c r="AL16" t="str">
        <v>organise</v>
      </c>
      <c r="AQ16" s="78" t="s">
        <v>211</v>
      </c>
      <c r="AR16" s="25" t="s">
        <v>49</v>
      </c>
      <c r="AS16" t="s">
        <v>458</v>
      </c>
      <c r="AT16" t="s">
        <v>463</v>
      </c>
      <c r="AU16" t="s">
        <v>470</v>
      </c>
      <c r="AX16" t="b">
        <v>0</v>
      </c>
      <c r="AY16" t="str">
        <v/>
      </c>
      <c r="AZ16" t="str">
        <v/>
      </c>
      <c r="BA16" s="35" t="e" cm="1">
        <f t="array" ref="BA16">INDEX(AQ$1:AQ$210,SMALL(IF($AY$2:$AY$210=$BA$1,ROW($AY$2:$AY$210)),ROW()-ROW($BA$1)))</f>
        <v>#NUM!</v>
      </c>
      <c r="BB16" s="35" t="e" cm="1">
        <f t="array" ref="BB16">INDEX(AR$1:AR$210,SMALL(IF($AY$2:$AY$210=$BA$1,ROW($AY$2:$AY$210)),ROW()-ROW($BA$1)))</f>
        <v>#NUM!</v>
      </c>
      <c r="BC16" s="35" t="e" cm="1">
        <f t="array" ref="BC16">INDEX(AS$1:AS$210,SMALL(IF($AY$2:$AY$210=$BA$1,ROW($AY$2:$AY$210)),ROW()-ROW($BA$1)))</f>
        <v>#NUM!</v>
      </c>
      <c r="BD16" s="35" t="e" cm="1">
        <f t="array" ref="BD16">INDEX(AT$1:AT$210,SMALL(IF($AY$2:$AY$210=$BA$1,ROW($AY$2:$AY$210)),ROW()-ROW($BA$1)))</f>
        <v>#NUM!</v>
      </c>
      <c r="BE16" s="35" t="e" cm="1">
        <f t="array" ref="BE16">INDEX(AU$1:AU$210,SMALL(IF($AY$2:$AY$210=$BA$1,ROW($AY$2:$AY$210)),ROW()-ROW($BA$1)))</f>
        <v>#NUM!</v>
      </c>
    </row>
    <row r="17" spans="1:57" ht="40.049999999999997" customHeight="1" thickTop="1" thickBot="1" x14ac:dyDescent="0.35">
      <c r="A17" s="14" t="s">
        <v>115</v>
      </c>
      <c r="B17" s="10" t="s">
        <v>116</v>
      </c>
      <c r="C17" s="10" t="s">
        <v>117</v>
      </c>
      <c r="R17" s="30" t="s">
        <v>302</v>
      </c>
      <c r="S17" s="30" t="s">
        <v>324</v>
      </c>
      <c r="T17" s="33"/>
      <c r="U17" s="33"/>
      <c r="V17" s="30" t="s">
        <v>363</v>
      </c>
      <c r="W17" s="33"/>
      <c r="Y17" s="38"/>
      <c r="Z17" s="37" t="s">
        <v>401</v>
      </c>
      <c r="AA17" s="38"/>
      <c r="AB17" s="37" t="s">
        <v>417</v>
      </c>
      <c r="AC17" s="37" t="s">
        <v>428</v>
      </c>
      <c r="AD17" t="str">
        <v>Prepare</v>
      </c>
      <c r="AL17" t="str">
        <v>Prepare</v>
      </c>
      <c r="AQ17" s="78" t="s">
        <v>302</v>
      </c>
      <c r="AR17" s="25" t="s">
        <v>49</v>
      </c>
      <c r="AS17" t="s">
        <v>458</v>
      </c>
      <c r="AT17" t="s">
        <v>463</v>
      </c>
      <c r="AU17" t="s">
        <v>470</v>
      </c>
      <c r="AV17" s="33"/>
      <c r="AX17" t="b">
        <v>0</v>
      </c>
      <c r="AY17" t="str">
        <v/>
      </c>
      <c r="AZ17" t="str">
        <v/>
      </c>
      <c r="BA17" s="35" t="e" cm="1">
        <f t="array" ref="BA17">INDEX(AQ$1:AQ$210,SMALL(IF($AY$2:$AY$210=$BA$1,ROW($AY$2:$AY$210)),ROW()-ROW($BA$1)))</f>
        <v>#NUM!</v>
      </c>
      <c r="BB17" s="35" t="e" cm="1">
        <f t="array" ref="BB17">INDEX(AR$1:AR$210,SMALL(IF($AY$2:$AY$210=$BA$1,ROW($AY$2:$AY$210)),ROW()-ROW($BA$1)))</f>
        <v>#NUM!</v>
      </c>
      <c r="BC17" s="35" t="e" cm="1">
        <f t="array" ref="BC17">INDEX(AS$1:AS$210,SMALL(IF($AY$2:$AY$210=$BA$1,ROW($AY$2:$AY$210)),ROW()-ROW($BA$1)))</f>
        <v>#NUM!</v>
      </c>
      <c r="BD17" s="35" t="e" cm="1">
        <f t="array" ref="BD17">INDEX(AT$1:AT$210,SMALL(IF($AY$2:$AY$210=$BA$1,ROW($AY$2:$AY$210)),ROW()-ROW($BA$1)))</f>
        <v>#NUM!</v>
      </c>
      <c r="BE17" s="35" t="e" cm="1">
        <f t="array" ref="BE17">INDEX(AU$1:AU$210,SMALL(IF($AY$2:$AY$210=$BA$1,ROW($AY$2:$AY$210)),ROW()-ROW($BA$1)))</f>
        <v>#NUM!</v>
      </c>
    </row>
    <row r="18" spans="1:57" ht="40.049999999999997" customHeight="1" thickTop="1" thickBot="1" x14ac:dyDescent="0.35">
      <c r="A18" s="12" t="s">
        <v>118</v>
      </c>
      <c r="B18" s="13" t="s">
        <v>119</v>
      </c>
      <c r="C18" s="13" t="s">
        <v>120</v>
      </c>
      <c r="R18" s="30" t="s">
        <v>303</v>
      </c>
      <c r="S18" s="30" t="s">
        <v>325</v>
      </c>
      <c r="T18" s="33"/>
      <c r="U18" s="33"/>
      <c r="V18" s="30" t="s">
        <v>364</v>
      </c>
      <c r="W18" s="33"/>
      <c r="Y18" s="38"/>
      <c r="Z18" s="37" t="s">
        <v>309</v>
      </c>
      <c r="AA18" s="38"/>
      <c r="AB18" s="37" t="s">
        <v>418</v>
      </c>
      <c r="AC18" s="37" t="s">
        <v>388</v>
      </c>
      <c r="AD18" t="str">
        <v>Relate</v>
      </c>
      <c r="AL18" t="str">
        <v>Relate</v>
      </c>
      <c r="AQ18" s="78" t="s">
        <v>303</v>
      </c>
      <c r="AR18" s="25" t="s">
        <v>49</v>
      </c>
      <c r="AS18" t="s">
        <v>458</v>
      </c>
      <c r="AT18" t="s">
        <v>463</v>
      </c>
      <c r="AU18" t="s">
        <v>470</v>
      </c>
      <c r="AV18" s="33"/>
      <c r="AX18" t="b">
        <v>0</v>
      </c>
      <c r="AY18" t="str">
        <v/>
      </c>
      <c r="AZ18" t="str">
        <v/>
      </c>
      <c r="BA18" s="35" t="e" cm="1">
        <f t="array" ref="BA18">INDEX(AQ$1:AQ$210,SMALL(IF($AY$2:$AY$210=$BA$1,ROW($AY$2:$AY$210)),ROW()-ROW($BA$1)))</f>
        <v>#NUM!</v>
      </c>
      <c r="BB18" s="35" t="e" cm="1">
        <f t="array" ref="BB18">INDEX(AR$1:AR$210,SMALL(IF($AY$2:$AY$210=$BA$1,ROW($AY$2:$AY$210)),ROW()-ROW($BA$1)))</f>
        <v>#NUM!</v>
      </c>
      <c r="BC18" s="35" t="e" cm="1">
        <f t="array" ref="BC18">INDEX(AS$1:AS$210,SMALL(IF($AY$2:$AY$210=$BA$1,ROW($AY$2:$AY$210)),ROW()-ROW($BA$1)))</f>
        <v>#NUM!</v>
      </c>
      <c r="BD18" s="35" t="e" cm="1">
        <f t="array" ref="BD18">INDEX(AT$1:AT$210,SMALL(IF($AY$2:$AY$210=$BA$1,ROW($AY$2:$AY$210)),ROW()-ROW($BA$1)))</f>
        <v>#NUM!</v>
      </c>
      <c r="BE18" s="35" t="e" cm="1">
        <f t="array" ref="BE18">INDEX(AU$1:AU$210,SMALL(IF($AY$2:$AY$210=$BA$1,ROW($AY$2:$AY$210)),ROW()-ROW($BA$1)))</f>
        <v>#NUM!</v>
      </c>
    </row>
    <row r="19" spans="1:57" ht="40.049999999999997" customHeight="1" thickTop="1" thickBot="1" x14ac:dyDescent="0.35">
      <c r="A19" s="14" t="s">
        <v>121</v>
      </c>
      <c r="B19" s="10" t="s">
        <v>122</v>
      </c>
      <c r="C19" s="10" t="s">
        <v>123</v>
      </c>
      <c r="R19" s="30" t="s">
        <v>304</v>
      </c>
      <c r="S19" s="30" t="s">
        <v>300</v>
      </c>
      <c r="T19" s="33"/>
      <c r="U19" s="33"/>
      <c r="V19" s="30" t="s">
        <v>365</v>
      </c>
      <c r="W19" s="33"/>
      <c r="Y19" s="38"/>
      <c r="Z19" s="37" t="s">
        <v>402</v>
      </c>
      <c r="AA19" s="38"/>
      <c r="AB19" s="37" t="s">
        <v>419</v>
      </c>
      <c r="AC19" s="38"/>
      <c r="AD19" t="str">
        <v>Synthesize </v>
      </c>
      <c r="AL19" t="str">
        <v>Synthesize </v>
      </c>
      <c r="AQ19" s="78" t="s">
        <v>304</v>
      </c>
      <c r="AR19" s="25" t="s">
        <v>49</v>
      </c>
      <c r="AS19" t="s">
        <v>458</v>
      </c>
      <c r="AT19" t="s">
        <v>463</v>
      </c>
      <c r="AU19" t="s">
        <v>470</v>
      </c>
      <c r="AV19" s="33"/>
      <c r="AX19" t="b">
        <v>0</v>
      </c>
      <c r="AY19" t="str">
        <v/>
      </c>
      <c r="AZ19" t="str">
        <v/>
      </c>
      <c r="BA19" s="35" t="e" cm="1">
        <f t="array" ref="BA19">INDEX(AQ$1:AQ$210,SMALL(IF($AY$2:$AY$210=$BA$1,ROW($AY$2:$AY$210)),ROW()-ROW($BA$1)))</f>
        <v>#NUM!</v>
      </c>
      <c r="BB19" s="35" t="e" cm="1">
        <f t="array" ref="BB19">INDEX(AR$1:AR$210,SMALL(IF($AY$2:$AY$210=$BA$1,ROW($AY$2:$AY$210)),ROW()-ROW($BA$1)))</f>
        <v>#NUM!</v>
      </c>
      <c r="BC19" s="35" t="e" cm="1">
        <f t="array" ref="BC19">INDEX(AS$1:AS$210,SMALL(IF($AY$2:$AY$210=$BA$1,ROW($AY$2:$AY$210)),ROW()-ROW($BA$1)))</f>
        <v>#NUM!</v>
      </c>
      <c r="BD19" s="35" t="e" cm="1">
        <f t="array" ref="BD19">INDEX(AT$1:AT$210,SMALL(IF($AY$2:$AY$210=$BA$1,ROW($AY$2:$AY$210)),ROW()-ROW($BA$1)))</f>
        <v>#NUM!</v>
      </c>
      <c r="BE19" s="35" t="e" cm="1">
        <f t="array" ref="BE19">INDEX(AU$1:AU$210,SMALL(IF($AY$2:$AY$210=$BA$1,ROW($AY$2:$AY$210)),ROW()-ROW($BA$1)))</f>
        <v>#NUM!</v>
      </c>
    </row>
    <row r="20" spans="1:57" ht="40.049999999999997" customHeight="1" thickTop="1" thickBot="1" x14ac:dyDescent="0.35">
      <c r="A20" s="12" t="s">
        <v>124</v>
      </c>
      <c r="B20" s="7" t="s">
        <v>104</v>
      </c>
      <c r="C20" s="7" t="s">
        <v>105</v>
      </c>
      <c r="R20" s="30" t="s">
        <v>305</v>
      </c>
      <c r="S20" s="30" t="s">
        <v>326</v>
      </c>
      <c r="T20" s="33"/>
      <c r="U20" s="33"/>
      <c r="V20" s="33"/>
      <c r="W20" s="33"/>
      <c r="Y20" s="39"/>
      <c r="Z20" s="40" t="s">
        <v>403</v>
      </c>
      <c r="AA20" s="39"/>
      <c r="AB20" s="39"/>
      <c r="AC20" s="39"/>
      <c r="AQ20" s="78" t="s">
        <v>305</v>
      </c>
      <c r="AR20" s="25" t="s">
        <v>49</v>
      </c>
      <c r="AS20" t="s">
        <v>458</v>
      </c>
      <c r="AT20" t="s">
        <v>463</v>
      </c>
      <c r="AU20" t="s">
        <v>470</v>
      </c>
      <c r="AV20" s="33"/>
      <c r="AX20" t="b">
        <v>0</v>
      </c>
      <c r="AY20" t="str">
        <v/>
      </c>
      <c r="AZ20" t="str">
        <v/>
      </c>
      <c r="BA20" s="35" t="e" cm="1">
        <f t="array" ref="BA20">INDEX(AQ$1:AQ$210,SMALL(IF($AY$2:$AY$210=$BA$1,ROW($AY$2:$AY$210)),ROW()-ROW($BA$1)))</f>
        <v>#NUM!</v>
      </c>
      <c r="BB20" s="35" t="e" cm="1">
        <f t="array" ref="BB20">INDEX(AR$1:AR$210,SMALL(IF($AY$2:$AY$210=$BA$1,ROW($AY$2:$AY$210)),ROW()-ROW($BA$1)))</f>
        <v>#NUM!</v>
      </c>
      <c r="BC20" s="35" t="e" cm="1">
        <f t="array" ref="BC20">INDEX(AS$1:AS$210,SMALL(IF($AY$2:$AY$210=$BA$1,ROW($AY$2:$AY$210)),ROW()-ROW($BA$1)))</f>
        <v>#NUM!</v>
      </c>
      <c r="BD20" s="35" t="e" cm="1">
        <f t="array" ref="BD20">INDEX(AT$1:AT$210,SMALL(IF($AY$2:$AY$210=$BA$1,ROW($AY$2:$AY$210)),ROW()-ROW($BA$1)))</f>
        <v>#NUM!</v>
      </c>
      <c r="BE20" s="35" t="e" cm="1">
        <f t="array" ref="BE20">INDEX(AU$1:AU$210,SMALL(IF($AY$2:$AY$210=$BA$1,ROW($AY$2:$AY$210)),ROW()-ROW($BA$1)))</f>
        <v>#NUM!</v>
      </c>
    </row>
    <row r="21" spans="1:57" ht="40.049999999999997" customHeight="1" thickTop="1" thickBot="1" x14ac:dyDescent="0.35">
      <c r="A21" s="14" t="s">
        <v>125</v>
      </c>
      <c r="B21" s="10" t="s">
        <v>126</v>
      </c>
      <c r="C21" s="10" t="s">
        <v>127</v>
      </c>
      <c r="R21" s="30" t="s">
        <v>306</v>
      </c>
      <c r="S21" s="30" t="s">
        <v>327</v>
      </c>
      <c r="T21" s="33"/>
      <c r="U21" s="33"/>
      <c r="V21" s="33"/>
      <c r="W21" s="33"/>
      <c r="AQ21" s="78" t="s">
        <v>306</v>
      </c>
      <c r="AR21" s="25" t="s">
        <v>49</v>
      </c>
      <c r="AS21" t="s">
        <v>458</v>
      </c>
      <c r="AT21" t="s">
        <v>463</v>
      </c>
      <c r="AU21" t="s">
        <v>470</v>
      </c>
      <c r="AV21" s="33"/>
      <c r="AX21" t="b">
        <v>0</v>
      </c>
      <c r="AY21" t="str">
        <v/>
      </c>
      <c r="AZ21" t="str">
        <v/>
      </c>
      <c r="BA21" s="35" t="e" cm="1">
        <f t="array" ref="BA21">INDEX(AQ$1:AQ$210,SMALL(IF($AY$2:$AY$210=$BA$1,ROW($AY$2:$AY$210)),ROW()-ROW($BA$1)))</f>
        <v>#NUM!</v>
      </c>
      <c r="BB21" s="35" t="e" cm="1">
        <f t="array" ref="BB21">INDEX(AR$1:AR$210,SMALL(IF($AY$2:$AY$210=$BA$1,ROW($AY$2:$AY$210)),ROW()-ROW($BA$1)))</f>
        <v>#NUM!</v>
      </c>
      <c r="BC21" s="35" t="e" cm="1">
        <f t="array" ref="BC21">INDEX(AS$1:AS$210,SMALL(IF($AY$2:$AY$210=$BA$1,ROW($AY$2:$AY$210)),ROW()-ROW($BA$1)))</f>
        <v>#NUM!</v>
      </c>
      <c r="BD21" s="35" t="e" cm="1">
        <f t="array" ref="BD21">INDEX(AT$1:AT$210,SMALL(IF($AY$2:$AY$210=$BA$1,ROW($AY$2:$AY$210)),ROW()-ROW($BA$1)))</f>
        <v>#NUM!</v>
      </c>
      <c r="BE21" s="35" t="e" cm="1">
        <f t="array" ref="BE21">INDEX(AU$1:AU$210,SMALL(IF($AY$2:$AY$210=$BA$1,ROW($AY$2:$AY$210)),ROW()-ROW($BA$1)))</f>
        <v>#NUM!</v>
      </c>
    </row>
    <row r="22" spans="1:57" ht="40.049999999999997" customHeight="1" thickTop="1" thickBot="1" x14ac:dyDescent="0.35">
      <c r="A22" s="12" t="s">
        <v>128</v>
      </c>
      <c r="B22" s="13" t="s">
        <v>129</v>
      </c>
      <c r="C22" s="13" t="s">
        <v>130</v>
      </c>
      <c r="R22" s="30" t="s">
        <v>307</v>
      </c>
      <c r="S22" s="30" t="s">
        <v>328</v>
      </c>
      <c r="T22" s="33"/>
      <c r="U22" s="33"/>
      <c r="V22" s="33"/>
      <c r="W22" s="33"/>
      <c r="AQ22" s="78" t="s">
        <v>307</v>
      </c>
      <c r="AR22" s="25" t="s">
        <v>49</v>
      </c>
      <c r="AS22" t="s">
        <v>458</v>
      </c>
      <c r="AT22" t="s">
        <v>463</v>
      </c>
      <c r="AU22" t="s">
        <v>470</v>
      </c>
      <c r="AV22" s="33"/>
      <c r="AX22" t="b">
        <v>0</v>
      </c>
      <c r="AY22" t="str">
        <v/>
      </c>
      <c r="AZ22" t="str">
        <v/>
      </c>
      <c r="BA22" s="35" t="e" cm="1">
        <f t="array" ref="BA22">INDEX(AQ$1:AQ$210,SMALL(IF($AY$2:$AY$210=$BA$1,ROW($AY$2:$AY$210)),ROW()-ROW($BA$1)))</f>
        <v>#NUM!</v>
      </c>
      <c r="BB22" s="35" t="e" cm="1">
        <f t="array" ref="BB22">INDEX(AR$1:AR$210,SMALL(IF($AY$2:$AY$210=$BA$1,ROW($AY$2:$AY$210)),ROW()-ROW($BA$1)))</f>
        <v>#NUM!</v>
      </c>
      <c r="BC22" s="35" t="e" cm="1">
        <f t="array" ref="BC22">INDEX(AS$1:AS$210,SMALL(IF($AY$2:$AY$210=$BA$1,ROW($AY$2:$AY$210)),ROW()-ROW($BA$1)))</f>
        <v>#NUM!</v>
      </c>
      <c r="BD22" s="35" t="e" cm="1">
        <f t="array" ref="BD22">INDEX(AT$1:AT$210,SMALL(IF($AY$2:$AY$210=$BA$1,ROW($AY$2:$AY$210)),ROW()-ROW($BA$1)))</f>
        <v>#NUM!</v>
      </c>
      <c r="BE22" s="35" t="e" cm="1">
        <f t="array" ref="BE22">INDEX(AU$1:AU$210,SMALL(IF($AY$2:$AY$210=$BA$1,ROW($AY$2:$AY$210)),ROW()-ROW($BA$1)))</f>
        <v>#NUM!</v>
      </c>
    </row>
    <row r="23" spans="1:57" ht="40.049999999999997" customHeight="1" thickTop="1" thickBot="1" x14ac:dyDescent="0.35">
      <c r="A23" s="14" t="s">
        <v>131</v>
      </c>
      <c r="B23" s="10" t="s">
        <v>132</v>
      </c>
      <c r="C23" s="10" t="s">
        <v>133</v>
      </c>
      <c r="R23" s="30" t="s">
        <v>308</v>
      </c>
      <c r="S23" s="30" t="s">
        <v>329</v>
      </c>
      <c r="T23" s="33"/>
      <c r="U23" s="33"/>
      <c r="V23" s="33"/>
      <c r="W23" s="33"/>
      <c r="AQ23" s="78" t="s">
        <v>308</v>
      </c>
      <c r="AR23" s="25" t="s">
        <v>49</v>
      </c>
      <c r="AS23" t="s">
        <v>458</v>
      </c>
      <c r="AT23" t="s">
        <v>463</v>
      </c>
      <c r="AU23" t="s">
        <v>470</v>
      </c>
      <c r="AV23" s="33"/>
      <c r="AX23" t="b">
        <v>0</v>
      </c>
      <c r="AY23" t="str">
        <v/>
      </c>
      <c r="AZ23" t="str">
        <v/>
      </c>
      <c r="BA23" s="35" t="e" cm="1">
        <f t="array" ref="BA23">INDEX(AQ$1:AQ$210,SMALL(IF($AY$2:$AY$210=$BA$1,ROW($AY$2:$AY$210)),ROW()-ROW($BA$1)))</f>
        <v>#NUM!</v>
      </c>
      <c r="BB23" s="35" t="e" cm="1">
        <f t="array" ref="BB23">INDEX(AR$1:AR$210,SMALL(IF($AY$2:$AY$210=$BA$1,ROW($AY$2:$AY$210)),ROW()-ROW($BA$1)))</f>
        <v>#NUM!</v>
      </c>
      <c r="BC23" s="35" t="e" cm="1">
        <f t="array" ref="BC23">INDEX(AS$1:AS$210,SMALL(IF($AY$2:$AY$210=$BA$1,ROW($AY$2:$AY$210)),ROW()-ROW($BA$1)))</f>
        <v>#NUM!</v>
      </c>
      <c r="BD23" s="35" t="e" cm="1">
        <f t="array" ref="BD23">INDEX(AT$1:AT$210,SMALL(IF($AY$2:$AY$210=$BA$1,ROW($AY$2:$AY$210)),ROW()-ROW($BA$1)))</f>
        <v>#NUM!</v>
      </c>
      <c r="BE23" s="35" t="e" cm="1">
        <f t="array" ref="BE23">INDEX(AU$1:AU$210,SMALL(IF($AY$2:$AY$210=$BA$1,ROW($AY$2:$AY$210)),ROW()-ROW($BA$1)))</f>
        <v>#NUM!</v>
      </c>
    </row>
    <row r="24" spans="1:57" ht="40.049999999999997" customHeight="1" thickTop="1" thickBot="1" x14ac:dyDescent="0.35">
      <c r="A24" s="12" t="s">
        <v>134</v>
      </c>
      <c r="B24" s="13" t="s">
        <v>135</v>
      </c>
      <c r="C24" s="13" t="s">
        <v>136</v>
      </c>
      <c r="R24" s="30" t="s">
        <v>309</v>
      </c>
      <c r="S24" s="30" t="s">
        <v>330</v>
      </c>
      <c r="T24" s="33"/>
      <c r="U24" s="33"/>
      <c r="V24" s="33"/>
      <c r="W24" s="33"/>
      <c r="AQ24" s="78" t="s">
        <v>309</v>
      </c>
      <c r="AR24" s="25" t="s">
        <v>49</v>
      </c>
      <c r="AS24" t="s">
        <v>458</v>
      </c>
      <c r="AT24" t="s">
        <v>463</v>
      </c>
      <c r="AU24" t="s">
        <v>470</v>
      </c>
      <c r="AV24" s="33"/>
      <c r="AX24" t="b">
        <v>0</v>
      </c>
      <c r="AY24" t="str">
        <v/>
      </c>
      <c r="AZ24" t="str">
        <v/>
      </c>
      <c r="BA24" s="35" t="e" cm="1">
        <f t="array" ref="BA24">INDEX(AQ$1:AQ$210,SMALL(IF($AY$2:$AY$210=$BA$1,ROW($AY$2:$AY$210)),ROW()-ROW($BA$1)))</f>
        <v>#NUM!</v>
      </c>
      <c r="BB24" s="35" t="e" cm="1">
        <f t="array" ref="BB24">INDEX(AR$1:AR$210,SMALL(IF($AY$2:$AY$210=$BA$1,ROW($AY$2:$AY$210)),ROW()-ROW($BA$1)))</f>
        <v>#NUM!</v>
      </c>
      <c r="BC24" s="35" t="e" cm="1">
        <f t="array" ref="BC24">INDEX(AS$1:AS$210,SMALL(IF($AY$2:$AY$210=$BA$1,ROW($AY$2:$AY$210)),ROW()-ROW($BA$1)))</f>
        <v>#NUM!</v>
      </c>
      <c r="BD24" s="35" t="e" cm="1">
        <f t="array" ref="BD24">INDEX(AT$1:AT$210,SMALL(IF($AY$2:$AY$210=$BA$1,ROW($AY$2:$AY$210)),ROW()-ROW($BA$1)))</f>
        <v>#NUM!</v>
      </c>
      <c r="BE24" s="35" t="e" cm="1">
        <f t="array" ref="BE24">INDEX(AU$1:AU$210,SMALL(IF($AY$2:$AY$210=$BA$1,ROW($AY$2:$AY$210)),ROW()-ROW($BA$1)))</f>
        <v>#NUM!</v>
      </c>
    </row>
    <row r="25" spans="1:57" ht="40.049999999999997" customHeight="1" thickTop="1" thickBot="1" x14ac:dyDescent="0.35">
      <c r="A25" s="14" t="s">
        <v>137</v>
      </c>
      <c r="B25" s="10" t="s">
        <v>138</v>
      </c>
      <c r="C25" s="10" t="s">
        <v>139</v>
      </c>
      <c r="R25" s="31" t="s">
        <v>310</v>
      </c>
      <c r="S25" s="32"/>
      <c r="T25" s="32"/>
      <c r="U25" s="32"/>
      <c r="V25" s="32"/>
      <c r="W25" s="32"/>
      <c r="AQ25" s="79" t="s">
        <v>310</v>
      </c>
      <c r="AR25" s="25" t="s">
        <v>49</v>
      </c>
      <c r="AS25" t="s">
        <v>458</v>
      </c>
      <c r="AT25" t="s">
        <v>463</v>
      </c>
      <c r="AU25" t="s">
        <v>470</v>
      </c>
      <c r="AV25" s="32"/>
      <c r="AX25" t="b">
        <v>0</v>
      </c>
      <c r="AY25" t="str">
        <v/>
      </c>
      <c r="AZ25" t="str">
        <v/>
      </c>
      <c r="BA25" s="35" t="e" cm="1">
        <f t="array" ref="BA25">INDEX(AQ$1:AQ$210,SMALL(IF($AY$2:$AY$210=$BA$1,ROW($AY$2:$AY$210)),ROW()-ROW($BA$1)))</f>
        <v>#NUM!</v>
      </c>
      <c r="BB25" s="35" t="e" cm="1">
        <f t="array" ref="BB25">INDEX(AR$1:AR$210,SMALL(IF($AY$2:$AY$210=$BA$1,ROW($AY$2:$AY$210)),ROW()-ROW($BA$1)))</f>
        <v>#NUM!</v>
      </c>
      <c r="BC25" s="35" t="e" cm="1">
        <f t="array" ref="BC25">INDEX(AS$1:AS$210,SMALL(IF($AY$2:$AY$210=$BA$1,ROW($AY$2:$AY$210)),ROW()-ROW($BA$1)))</f>
        <v>#NUM!</v>
      </c>
      <c r="BD25" s="35" t="e" cm="1">
        <f t="array" ref="BD25">INDEX(AT$1:AT$210,SMALL(IF($AY$2:$AY$210=$BA$1,ROW($AY$2:$AY$210)),ROW()-ROW($BA$1)))</f>
        <v>#NUM!</v>
      </c>
      <c r="BE25" s="35" t="e" cm="1">
        <f t="array" ref="BE25">INDEX(AU$1:AU$210,SMALL(IF($AY$2:$AY$210=$BA$1,ROW($AY$2:$AY$210)),ROW()-ROW($BA$1)))</f>
        <v>#NUM!</v>
      </c>
    </row>
    <row r="26" spans="1:57" ht="40.049999999999997" customHeight="1" thickTop="1" thickBot="1" x14ac:dyDescent="0.35">
      <c r="A26" s="12" t="s">
        <v>140</v>
      </c>
      <c r="B26" s="13" t="s">
        <v>141</v>
      </c>
      <c r="C26" s="13" t="s">
        <v>142</v>
      </c>
      <c r="AQ26" s="75" t="s">
        <v>76</v>
      </c>
      <c r="AR26" s="26" t="s">
        <v>50</v>
      </c>
      <c r="AS26" t="s">
        <v>458</v>
      </c>
      <c r="AT26" t="s">
        <v>463</v>
      </c>
      <c r="AU26" t="s">
        <v>470</v>
      </c>
      <c r="AX26" t="b">
        <v>0</v>
      </c>
      <c r="AY26" t="str">
        <v/>
      </c>
      <c r="AZ26" t="str">
        <v/>
      </c>
      <c r="BA26" s="35" t="e" cm="1">
        <f t="array" ref="BA26">INDEX(AQ$1:AQ$210,SMALL(IF($AY$2:$AY$210=$BA$1,ROW($AY$2:$AY$210)),ROW()-ROW($BA$1)))</f>
        <v>#NUM!</v>
      </c>
      <c r="BB26" s="35" t="e" cm="1">
        <f t="array" ref="BB26">INDEX(AR$1:AR$210,SMALL(IF($AY$2:$AY$210=$BA$1,ROW($AY$2:$AY$210)),ROW()-ROW($BA$1)))</f>
        <v>#NUM!</v>
      </c>
      <c r="BC26" s="35" t="e" cm="1">
        <f t="array" ref="BC26">INDEX(AS$1:AS$210,SMALL(IF($AY$2:$AY$210=$BA$1,ROW($AY$2:$AY$210)),ROW()-ROW($BA$1)))</f>
        <v>#NUM!</v>
      </c>
      <c r="BD26" s="35" t="e" cm="1">
        <f t="array" ref="BD26">INDEX(AT$1:AT$210,SMALL(IF($AY$2:$AY$210=$BA$1,ROW($AY$2:$AY$210)),ROW()-ROW($BA$1)))</f>
        <v>#NUM!</v>
      </c>
      <c r="BE26" s="35" t="e" cm="1">
        <f t="array" ref="BE26">INDEX(AU$1:AU$210,SMALL(IF($AY$2:$AY$210=$BA$1,ROW($AY$2:$AY$210)),ROW()-ROW($BA$1)))</f>
        <v>#NUM!</v>
      </c>
    </row>
    <row r="27" spans="1:57" ht="40.049999999999997" customHeight="1" thickTop="1" thickBot="1" x14ac:dyDescent="0.35">
      <c r="A27" s="14" t="s">
        <v>143</v>
      </c>
      <c r="B27" s="10" t="s">
        <v>144</v>
      </c>
      <c r="C27" s="10" t="s">
        <v>145</v>
      </c>
      <c r="AQ27" s="76" t="s">
        <v>311</v>
      </c>
      <c r="AR27" s="26" t="s">
        <v>50</v>
      </c>
      <c r="AS27" t="s">
        <v>458</v>
      </c>
      <c r="AT27" t="s">
        <v>463</v>
      </c>
      <c r="AU27" t="s">
        <v>470</v>
      </c>
      <c r="AX27" t="b">
        <v>0</v>
      </c>
      <c r="AY27" t="str">
        <v/>
      </c>
      <c r="AZ27" t="str">
        <v/>
      </c>
      <c r="BA27" s="35" t="e" cm="1">
        <f t="array" ref="BA27">INDEX(AQ$1:AQ$210,SMALL(IF($AY$2:$AY$210=$BA$1,ROW($AY$2:$AY$210)),ROW()-ROW($BA$1)))</f>
        <v>#NUM!</v>
      </c>
      <c r="BB27" s="35" t="e" cm="1">
        <f t="array" ref="BB27">INDEX(AR$1:AR$210,SMALL(IF($AY$2:$AY$210=$BA$1,ROW($AY$2:$AY$210)),ROW()-ROW($BA$1)))</f>
        <v>#NUM!</v>
      </c>
      <c r="BC27" s="35" t="e" cm="1">
        <f t="array" ref="BC27">INDEX(AS$1:AS$210,SMALL(IF($AY$2:$AY$210=$BA$1,ROW($AY$2:$AY$210)),ROW()-ROW($BA$1)))</f>
        <v>#NUM!</v>
      </c>
      <c r="BD27" s="35" t="e" cm="1">
        <f t="array" ref="BD27">INDEX(AT$1:AT$210,SMALL(IF($AY$2:$AY$210=$BA$1,ROW($AY$2:$AY$210)),ROW()-ROW($BA$1)))</f>
        <v>#NUM!</v>
      </c>
      <c r="BE27" s="35" t="e" cm="1">
        <f t="array" ref="BE27">INDEX(AU$1:AU$210,SMALL(IF($AY$2:$AY$210=$BA$1,ROW($AY$2:$AY$210)),ROW()-ROW($BA$1)))</f>
        <v>#NUM!</v>
      </c>
    </row>
    <row r="28" spans="1:57" ht="40.049999999999997" customHeight="1" thickTop="1" thickBot="1" x14ac:dyDescent="0.35">
      <c r="A28" s="12" t="s">
        <v>146</v>
      </c>
      <c r="B28" s="13" t="s">
        <v>147</v>
      </c>
      <c r="C28" s="13" t="s">
        <v>148</v>
      </c>
      <c r="AQ28" s="76" t="s">
        <v>312</v>
      </c>
      <c r="AR28" s="26" t="s">
        <v>50</v>
      </c>
      <c r="AS28" t="s">
        <v>458</v>
      </c>
      <c r="AT28" t="s">
        <v>463</v>
      </c>
      <c r="AU28" t="s">
        <v>470</v>
      </c>
      <c r="AX28" t="b">
        <v>0</v>
      </c>
      <c r="AY28" t="str">
        <v/>
      </c>
      <c r="AZ28" t="str">
        <v/>
      </c>
      <c r="BA28" s="35" t="e" cm="1">
        <f t="array" ref="BA28">INDEX(AQ$1:AQ$210,SMALL(IF($AY$2:$AY$210=$BA$1,ROW($AY$2:$AY$210)),ROW()-ROW($BA$1)))</f>
        <v>#NUM!</v>
      </c>
      <c r="BB28" s="35" t="e" cm="1">
        <f t="array" ref="BB28">INDEX(AR$1:AR$210,SMALL(IF($AY$2:$AY$210=$BA$1,ROW($AY$2:$AY$210)),ROW()-ROW($BA$1)))</f>
        <v>#NUM!</v>
      </c>
      <c r="BC28" s="35" t="e" cm="1">
        <f t="array" ref="BC28">INDEX(AS$1:AS$210,SMALL(IF($AY$2:$AY$210=$BA$1,ROW($AY$2:$AY$210)),ROW()-ROW($BA$1)))</f>
        <v>#NUM!</v>
      </c>
      <c r="BD28" s="35" t="e" cm="1">
        <f t="array" ref="BD28">INDEX(AT$1:AT$210,SMALL(IF($AY$2:$AY$210=$BA$1,ROW($AY$2:$AY$210)),ROW()-ROW($BA$1)))</f>
        <v>#NUM!</v>
      </c>
      <c r="BE28" s="35" t="e" cm="1">
        <f t="array" ref="BE28">INDEX(AU$1:AU$210,SMALL(IF($AY$2:$AY$210=$BA$1,ROW($AY$2:$AY$210)),ROW()-ROW($BA$1)))</f>
        <v>#NUM!</v>
      </c>
    </row>
    <row r="29" spans="1:57" ht="40.049999999999997" customHeight="1" thickTop="1" thickBot="1" x14ac:dyDescent="0.35">
      <c r="A29" s="14" t="s">
        <v>149</v>
      </c>
      <c r="B29" s="10" t="s">
        <v>150</v>
      </c>
      <c r="C29" s="10" t="s">
        <v>151</v>
      </c>
      <c r="AQ29" s="76" t="s">
        <v>313</v>
      </c>
      <c r="AR29" s="26" t="s">
        <v>50</v>
      </c>
      <c r="AS29" t="s">
        <v>458</v>
      </c>
      <c r="AT29" t="s">
        <v>463</v>
      </c>
      <c r="AU29" t="s">
        <v>470</v>
      </c>
      <c r="AX29" t="b">
        <v>0</v>
      </c>
      <c r="AY29" t="str">
        <v/>
      </c>
      <c r="AZ29" t="str">
        <v/>
      </c>
      <c r="BA29" s="35" t="e" cm="1">
        <f t="array" ref="BA29">INDEX(AQ$1:AQ$210,SMALL(IF($AY$2:$AY$210=$BA$1,ROW($AY$2:$AY$210)),ROW()-ROW($BA$1)))</f>
        <v>#NUM!</v>
      </c>
      <c r="BB29" s="35" t="e" cm="1">
        <f t="array" ref="BB29">INDEX(AR$1:AR$210,SMALL(IF($AY$2:$AY$210=$BA$1,ROW($AY$2:$AY$210)),ROW()-ROW($BA$1)))</f>
        <v>#NUM!</v>
      </c>
      <c r="BC29" s="35" t="e" cm="1">
        <f t="array" ref="BC29">INDEX(AS$1:AS$210,SMALL(IF($AY$2:$AY$210=$BA$1,ROW($AY$2:$AY$210)),ROW()-ROW($BA$1)))</f>
        <v>#NUM!</v>
      </c>
      <c r="BD29" s="35" t="e" cm="1">
        <f t="array" ref="BD29">INDEX(AT$1:AT$210,SMALL(IF($AY$2:$AY$210=$BA$1,ROW($AY$2:$AY$210)),ROW()-ROW($BA$1)))</f>
        <v>#NUM!</v>
      </c>
      <c r="BE29" s="35" t="e" cm="1">
        <f t="array" ref="BE29">INDEX(AU$1:AU$210,SMALL(IF($AY$2:$AY$210=$BA$1,ROW($AY$2:$AY$210)),ROW()-ROW($BA$1)))</f>
        <v>#NUM!</v>
      </c>
    </row>
    <row r="30" spans="1:57" ht="40.049999999999997" customHeight="1" thickTop="1" thickBot="1" x14ac:dyDescent="0.35">
      <c r="A30" s="6" t="s">
        <v>152</v>
      </c>
      <c r="B30" s="7" t="s">
        <v>153</v>
      </c>
      <c r="C30" s="13" t="s">
        <v>154</v>
      </c>
      <c r="AQ30" s="76" t="s">
        <v>314</v>
      </c>
      <c r="AR30" s="26" t="s">
        <v>50</v>
      </c>
      <c r="AS30" t="s">
        <v>458</v>
      </c>
      <c r="AT30" t="s">
        <v>463</v>
      </c>
      <c r="AU30" t="s">
        <v>470</v>
      </c>
      <c r="AX30" t="b">
        <v>0</v>
      </c>
      <c r="AY30" t="str">
        <v/>
      </c>
      <c r="AZ30" t="str">
        <v/>
      </c>
      <c r="BA30" s="35" t="e" cm="1">
        <f t="array" ref="BA30">INDEX(AQ$1:AQ$210,SMALL(IF($AY$2:$AY$210=$BA$1,ROW($AY$2:$AY$210)),ROW()-ROW($BA$1)))</f>
        <v>#NUM!</v>
      </c>
      <c r="BB30" s="35" t="e" cm="1">
        <f t="array" ref="BB30">INDEX(AR$1:AR$210,SMALL(IF($AY$2:$AY$210=$BA$1,ROW($AY$2:$AY$210)),ROW()-ROW($BA$1)))</f>
        <v>#NUM!</v>
      </c>
      <c r="BC30" s="35" t="e" cm="1">
        <f t="array" ref="BC30">INDEX(AS$1:AS$210,SMALL(IF($AY$2:$AY$210=$BA$1,ROW($AY$2:$AY$210)),ROW()-ROW($BA$1)))</f>
        <v>#NUM!</v>
      </c>
      <c r="BD30" s="35" t="e" cm="1">
        <f t="array" ref="BD30">INDEX(AT$1:AT$210,SMALL(IF($AY$2:$AY$210=$BA$1,ROW($AY$2:$AY$210)),ROW()-ROW($BA$1)))</f>
        <v>#NUM!</v>
      </c>
      <c r="BE30" s="35" t="e" cm="1">
        <f t="array" ref="BE30">INDEX(AU$1:AU$210,SMALL(IF($AY$2:$AY$210=$BA$1,ROW($AY$2:$AY$210)),ROW()-ROW($BA$1)))</f>
        <v>#NUM!</v>
      </c>
    </row>
    <row r="31" spans="1:57" ht="40.049999999999997" customHeight="1" thickTop="1" thickBot="1" x14ac:dyDescent="0.35">
      <c r="A31" s="14" t="s">
        <v>155</v>
      </c>
      <c r="B31" s="10" t="s">
        <v>156</v>
      </c>
      <c r="C31" s="10" t="s">
        <v>157</v>
      </c>
      <c r="AQ31" s="76" t="s">
        <v>315</v>
      </c>
      <c r="AR31" s="26" t="s">
        <v>50</v>
      </c>
      <c r="AS31" t="s">
        <v>458</v>
      </c>
      <c r="AT31" t="s">
        <v>463</v>
      </c>
      <c r="AU31" t="s">
        <v>470</v>
      </c>
      <c r="AX31" t="b">
        <v>0</v>
      </c>
      <c r="AY31" t="str">
        <v/>
      </c>
      <c r="AZ31" t="str">
        <v/>
      </c>
      <c r="BA31" s="35" t="e" cm="1">
        <f t="array" ref="BA31">INDEX(AQ$1:AQ$210,SMALL(IF($AY$2:$AY$210=$BA$1,ROW($AY$2:$AY$210)),ROW()-ROW($BA$1)))</f>
        <v>#NUM!</v>
      </c>
      <c r="BB31" s="35" t="e" cm="1">
        <f t="array" ref="BB31">INDEX(AR$1:AR$210,SMALL(IF($AY$2:$AY$210=$BA$1,ROW($AY$2:$AY$210)),ROW()-ROW($BA$1)))</f>
        <v>#NUM!</v>
      </c>
      <c r="BC31" s="35" t="e" cm="1">
        <f t="array" ref="BC31">INDEX(AS$1:AS$210,SMALL(IF($AY$2:$AY$210=$BA$1,ROW($AY$2:$AY$210)),ROW()-ROW($BA$1)))</f>
        <v>#NUM!</v>
      </c>
      <c r="BD31" s="35" t="e" cm="1">
        <f t="array" ref="BD31">INDEX(AT$1:AT$210,SMALL(IF($AY$2:$AY$210=$BA$1,ROW($AY$2:$AY$210)),ROW()-ROW($BA$1)))</f>
        <v>#NUM!</v>
      </c>
      <c r="BE31" s="35" t="e" cm="1">
        <f t="array" ref="BE31">INDEX(AU$1:AU$210,SMALL(IF($AY$2:$AY$210=$BA$1,ROW($AY$2:$AY$210)),ROW()-ROW($BA$1)))</f>
        <v>#NUM!</v>
      </c>
    </row>
    <row r="32" spans="1:57" ht="40.049999999999997" customHeight="1" thickTop="1" thickBot="1" x14ac:dyDescent="0.35">
      <c r="A32" s="12" t="s">
        <v>158</v>
      </c>
      <c r="B32" s="13" t="s">
        <v>159</v>
      </c>
      <c r="C32" s="13" t="s">
        <v>160</v>
      </c>
      <c r="AQ32" s="76" t="s">
        <v>316</v>
      </c>
      <c r="AR32" s="26" t="s">
        <v>50</v>
      </c>
      <c r="AS32" t="s">
        <v>458</v>
      </c>
      <c r="AT32" t="s">
        <v>463</v>
      </c>
      <c r="AU32" t="s">
        <v>470</v>
      </c>
      <c r="AX32" t="b">
        <v>0</v>
      </c>
      <c r="AY32" t="str">
        <v/>
      </c>
      <c r="AZ32" t="str">
        <v/>
      </c>
      <c r="BA32" s="35" t="e" cm="1">
        <f t="array" ref="BA32">INDEX(AQ$1:AQ$210,SMALL(IF($AY$2:$AY$210=$BA$1,ROW($AY$2:$AY$210)),ROW()-ROW($BA$1)))</f>
        <v>#NUM!</v>
      </c>
      <c r="BB32" s="35" t="e" cm="1">
        <f t="array" ref="BB32">INDEX(AR$1:AR$210,SMALL(IF($AY$2:$AY$210=$BA$1,ROW($AY$2:$AY$210)),ROW()-ROW($BA$1)))</f>
        <v>#NUM!</v>
      </c>
      <c r="BC32" s="35" t="e" cm="1">
        <f t="array" ref="BC32">INDEX(AS$1:AS$210,SMALL(IF($AY$2:$AY$210=$BA$1,ROW($AY$2:$AY$210)),ROW()-ROW($BA$1)))</f>
        <v>#NUM!</v>
      </c>
      <c r="BD32" s="35" t="e" cm="1">
        <f t="array" ref="BD32">INDEX(AT$1:AT$210,SMALL(IF($AY$2:$AY$210=$BA$1,ROW($AY$2:$AY$210)),ROW()-ROW($BA$1)))</f>
        <v>#NUM!</v>
      </c>
      <c r="BE32" s="35" t="e" cm="1">
        <f t="array" ref="BE32">INDEX(AU$1:AU$210,SMALL(IF($AY$2:$AY$210=$BA$1,ROW($AY$2:$AY$210)),ROW()-ROW($BA$1)))</f>
        <v>#NUM!</v>
      </c>
    </row>
    <row r="33" spans="1:57" ht="40.049999999999997" customHeight="1" thickTop="1" thickBot="1" x14ac:dyDescent="0.35">
      <c r="A33" s="14" t="s">
        <v>161</v>
      </c>
      <c r="B33" s="11" t="s">
        <v>162</v>
      </c>
      <c r="C33" s="10" t="s">
        <v>163</v>
      </c>
      <c r="AQ33" s="76" t="s">
        <v>317</v>
      </c>
      <c r="AR33" s="26" t="s">
        <v>50</v>
      </c>
      <c r="AS33" t="s">
        <v>458</v>
      </c>
      <c r="AT33" t="s">
        <v>463</v>
      </c>
      <c r="AU33" t="s">
        <v>470</v>
      </c>
      <c r="AX33" t="b">
        <v>0</v>
      </c>
      <c r="AY33" t="str">
        <v/>
      </c>
      <c r="AZ33" t="str">
        <v/>
      </c>
      <c r="BA33" s="35" t="e" cm="1">
        <f t="array" ref="BA33">INDEX(AQ$1:AQ$210,SMALL(IF($AY$2:$AY$210=$BA$1,ROW($AY$2:$AY$210)),ROW()-ROW($BA$1)))</f>
        <v>#NUM!</v>
      </c>
      <c r="BB33" s="35" t="e" cm="1">
        <f t="array" ref="BB33">INDEX(AR$1:AR$210,SMALL(IF($AY$2:$AY$210=$BA$1,ROW($AY$2:$AY$210)),ROW()-ROW($BA$1)))</f>
        <v>#NUM!</v>
      </c>
      <c r="BC33" s="35" t="e" cm="1">
        <f t="array" ref="BC33">INDEX(AS$1:AS$210,SMALL(IF($AY$2:$AY$210=$BA$1,ROW($AY$2:$AY$210)),ROW()-ROW($BA$1)))</f>
        <v>#NUM!</v>
      </c>
      <c r="BD33" s="35" t="e" cm="1">
        <f t="array" ref="BD33">INDEX(AT$1:AT$210,SMALL(IF($AY$2:$AY$210=$BA$1,ROW($AY$2:$AY$210)),ROW()-ROW($BA$1)))</f>
        <v>#NUM!</v>
      </c>
      <c r="BE33" s="35" t="e" cm="1">
        <f t="array" ref="BE33">INDEX(AU$1:AU$210,SMALL(IF($AY$2:$AY$210=$BA$1,ROW($AY$2:$AY$210)),ROW()-ROW($BA$1)))</f>
        <v>#NUM!</v>
      </c>
    </row>
    <row r="34" spans="1:57" ht="40.049999999999997" customHeight="1" thickTop="1" thickBot="1" x14ac:dyDescent="0.35">
      <c r="A34" s="12" t="s">
        <v>164</v>
      </c>
      <c r="B34" s="13" t="s">
        <v>165</v>
      </c>
      <c r="C34" s="13" t="s">
        <v>166</v>
      </c>
      <c r="AQ34" s="76" t="s">
        <v>318</v>
      </c>
      <c r="AR34" s="26" t="s">
        <v>50</v>
      </c>
      <c r="AS34" t="s">
        <v>458</v>
      </c>
      <c r="AT34" t="s">
        <v>463</v>
      </c>
      <c r="AU34" t="s">
        <v>470</v>
      </c>
      <c r="AX34" t="b">
        <v>0</v>
      </c>
      <c r="AY34" t="str">
        <v/>
      </c>
      <c r="AZ34" t="str">
        <v/>
      </c>
      <c r="BA34" s="35" t="e" cm="1">
        <f t="array" ref="BA34">INDEX(AQ$1:AQ$210,SMALL(IF($AY$2:$AY$210=$BA$1,ROW($AY$2:$AY$210)),ROW()-ROW($BA$1)))</f>
        <v>#NUM!</v>
      </c>
      <c r="BB34" s="35" t="e" cm="1">
        <f t="array" ref="BB34">INDEX(AR$1:AR$210,SMALL(IF($AY$2:$AY$210=$BA$1,ROW($AY$2:$AY$210)),ROW()-ROW($BA$1)))</f>
        <v>#NUM!</v>
      </c>
      <c r="BC34" s="35" t="e" cm="1">
        <f t="array" ref="BC34">INDEX(AS$1:AS$210,SMALL(IF($AY$2:$AY$210=$BA$1,ROW($AY$2:$AY$210)),ROW()-ROW($BA$1)))</f>
        <v>#NUM!</v>
      </c>
      <c r="BD34" s="35" t="e" cm="1">
        <f t="array" ref="BD34">INDEX(AT$1:AT$210,SMALL(IF($AY$2:$AY$210=$BA$1,ROW($AY$2:$AY$210)),ROW()-ROW($BA$1)))</f>
        <v>#NUM!</v>
      </c>
      <c r="BE34" s="35" t="e" cm="1">
        <f t="array" ref="BE34">INDEX(AU$1:AU$210,SMALL(IF($AY$2:$AY$210=$BA$1,ROW($AY$2:$AY$210)),ROW()-ROW($BA$1)))</f>
        <v>#NUM!</v>
      </c>
    </row>
    <row r="35" spans="1:57" ht="40.049999999999997" customHeight="1" thickTop="1" thickBot="1" x14ac:dyDescent="0.35">
      <c r="A35" s="14" t="s">
        <v>167</v>
      </c>
      <c r="B35" s="10" t="s">
        <v>168</v>
      </c>
      <c r="C35" s="10" t="s">
        <v>169</v>
      </c>
      <c r="AQ35" s="76" t="s">
        <v>319</v>
      </c>
      <c r="AR35" s="26" t="s">
        <v>50</v>
      </c>
      <c r="AS35" t="s">
        <v>458</v>
      </c>
      <c r="AT35" t="s">
        <v>463</v>
      </c>
      <c r="AU35" t="s">
        <v>470</v>
      </c>
      <c r="AX35" t="b">
        <v>0</v>
      </c>
      <c r="AY35" t="str">
        <v/>
      </c>
      <c r="AZ35" t="str">
        <v/>
      </c>
      <c r="BA35" s="35" t="e" cm="1">
        <f t="array" ref="BA35">INDEX(AQ$1:AQ$210,SMALL(IF($AY$2:$AY$210=$BA$1,ROW($AY$2:$AY$210)),ROW()-ROW($BA$1)))</f>
        <v>#NUM!</v>
      </c>
      <c r="BB35" s="35" t="e" cm="1">
        <f t="array" ref="BB35">INDEX(AR$1:AR$210,SMALL(IF($AY$2:$AY$210=$BA$1,ROW($AY$2:$AY$210)),ROW()-ROW($BA$1)))</f>
        <v>#NUM!</v>
      </c>
      <c r="BC35" s="35" t="e" cm="1">
        <f t="array" ref="BC35">INDEX(AS$1:AS$210,SMALL(IF($AY$2:$AY$210=$BA$1,ROW($AY$2:$AY$210)),ROW()-ROW($BA$1)))</f>
        <v>#NUM!</v>
      </c>
      <c r="BD35" s="35" t="e" cm="1">
        <f t="array" ref="BD35">INDEX(AT$1:AT$210,SMALL(IF($AY$2:$AY$210=$BA$1,ROW($AY$2:$AY$210)),ROW()-ROW($BA$1)))</f>
        <v>#NUM!</v>
      </c>
      <c r="BE35" s="35" t="e" cm="1">
        <f t="array" ref="BE35">INDEX(AU$1:AU$210,SMALL(IF($AY$2:$AY$210=$BA$1,ROW($AY$2:$AY$210)),ROW()-ROW($BA$1)))</f>
        <v>#NUM!</v>
      </c>
    </row>
    <row r="36" spans="1:57" ht="40.049999999999997" customHeight="1" thickTop="1" thickBot="1" x14ac:dyDescent="0.35">
      <c r="A36" s="12" t="s">
        <v>170</v>
      </c>
      <c r="B36" s="13" t="s">
        <v>171</v>
      </c>
      <c r="C36" s="13" t="s">
        <v>172</v>
      </c>
      <c r="AQ36" s="76" t="s">
        <v>320</v>
      </c>
      <c r="AR36" s="26" t="s">
        <v>50</v>
      </c>
      <c r="AS36" t="s">
        <v>458</v>
      </c>
      <c r="AT36" t="s">
        <v>463</v>
      </c>
      <c r="AU36" t="s">
        <v>470</v>
      </c>
      <c r="AX36" t="b">
        <v>0</v>
      </c>
      <c r="AY36" t="str">
        <v/>
      </c>
      <c r="AZ36" t="str">
        <v/>
      </c>
      <c r="BA36" s="35" t="e" cm="1">
        <f t="array" ref="BA36">INDEX(AQ$1:AQ$210,SMALL(IF($AY$2:$AY$210=$BA$1,ROW($AY$2:$AY$210)),ROW()-ROW($BA$1)))</f>
        <v>#NUM!</v>
      </c>
      <c r="BB36" s="35" t="e" cm="1">
        <f t="array" ref="BB36">INDEX(AR$1:AR$210,SMALL(IF($AY$2:$AY$210=$BA$1,ROW($AY$2:$AY$210)),ROW()-ROW($BA$1)))</f>
        <v>#NUM!</v>
      </c>
      <c r="BC36" s="35" t="e" cm="1">
        <f t="array" ref="BC36">INDEX(AS$1:AS$210,SMALL(IF($AY$2:$AY$210=$BA$1,ROW($AY$2:$AY$210)),ROW()-ROW($BA$1)))</f>
        <v>#NUM!</v>
      </c>
      <c r="BD36" s="35" t="e" cm="1">
        <f t="array" ref="BD36">INDEX(AT$1:AT$210,SMALL(IF($AY$2:$AY$210=$BA$1,ROW($AY$2:$AY$210)),ROW()-ROW($BA$1)))</f>
        <v>#NUM!</v>
      </c>
      <c r="BE36" s="35" t="e" cm="1">
        <f t="array" ref="BE36">INDEX(AU$1:AU$210,SMALL(IF($AY$2:$AY$210=$BA$1,ROW($AY$2:$AY$210)),ROW()-ROW($BA$1)))</f>
        <v>#NUM!</v>
      </c>
    </row>
    <row r="37" spans="1:57" ht="40.049999999999997" customHeight="1" thickTop="1" thickBot="1" x14ac:dyDescent="0.35">
      <c r="A37" s="14" t="s">
        <v>173</v>
      </c>
      <c r="B37" s="10" t="s">
        <v>174</v>
      </c>
      <c r="C37" s="10" t="s">
        <v>175</v>
      </c>
      <c r="AQ37" s="76" t="s">
        <v>321</v>
      </c>
      <c r="AR37" s="26" t="s">
        <v>50</v>
      </c>
      <c r="AS37" t="s">
        <v>458</v>
      </c>
      <c r="AT37" t="s">
        <v>463</v>
      </c>
      <c r="AU37" t="s">
        <v>470</v>
      </c>
      <c r="AX37" t="b">
        <v>0</v>
      </c>
      <c r="AY37" t="str">
        <v/>
      </c>
      <c r="AZ37" t="str">
        <v/>
      </c>
      <c r="BA37" s="35" t="e" cm="1">
        <f t="array" ref="BA37">INDEX(AQ$1:AQ$210,SMALL(IF($AY$2:$AY$210=$BA$1,ROW($AY$2:$AY$210)),ROW()-ROW($BA$1)))</f>
        <v>#NUM!</v>
      </c>
      <c r="BB37" s="35" t="e" cm="1">
        <f t="array" ref="BB37">INDEX(AR$1:AR$210,SMALL(IF($AY$2:$AY$210=$BA$1,ROW($AY$2:$AY$210)),ROW()-ROW($BA$1)))</f>
        <v>#NUM!</v>
      </c>
      <c r="BC37" s="35" t="e" cm="1">
        <f t="array" ref="BC37">INDEX(AS$1:AS$210,SMALL(IF($AY$2:$AY$210=$BA$1,ROW($AY$2:$AY$210)),ROW()-ROW($BA$1)))</f>
        <v>#NUM!</v>
      </c>
      <c r="BD37" s="35" t="e" cm="1">
        <f t="array" ref="BD37">INDEX(AT$1:AT$210,SMALL(IF($AY$2:$AY$210=$BA$1,ROW($AY$2:$AY$210)),ROW()-ROW($BA$1)))</f>
        <v>#NUM!</v>
      </c>
      <c r="BE37" s="35" t="e" cm="1">
        <f t="array" ref="BE37">INDEX(AU$1:AU$210,SMALL(IF($AY$2:$AY$210=$BA$1,ROW($AY$2:$AY$210)),ROW()-ROW($BA$1)))</f>
        <v>#NUM!</v>
      </c>
    </row>
    <row r="38" spans="1:57" ht="40.049999999999997" customHeight="1" thickTop="1" thickBot="1" x14ac:dyDescent="0.35">
      <c r="A38" s="14" t="s">
        <v>176</v>
      </c>
      <c r="B38" s="13" t="s">
        <v>177</v>
      </c>
      <c r="C38" s="13" t="s">
        <v>178</v>
      </c>
      <c r="AQ38" s="76" t="s">
        <v>322</v>
      </c>
      <c r="AR38" s="26" t="s">
        <v>50</v>
      </c>
      <c r="AS38" t="s">
        <v>458</v>
      </c>
      <c r="AT38" t="s">
        <v>463</v>
      </c>
      <c r="AU38" t="s">
        <v>470</v>
      </c>
      <c r="AX38" t="b">
        <v>0</v>
      </c>
      <c r="AY38" t="str">
        <v/>
      </c>
      <c r="AZ38" t="str">
        <v/>
      </c>
      <c r="BA38" s="35" t="e" cm="1">
        <f t="array" ref="BA38">INDEX(AQ$1:AQ$210,SMALL(IF($AY$2:$AY$210=$BA$1,ROW($AY$2:$AY$210)),ROW()-ROW($BA$1)))</f>
        <v>#NUM!</v>
      </c>
      <c r="BB38" s="35" t="e" cm="1">
        <f t="array" ref="BB38">INDEX(AR$1:AR$210,SMALL(IF($AY$2:$AY$210=$BA$1,ROW($AY$2:$AY$210)),ROW()-ROW($BA$1)))</f>
        <v>#NUM!</v>
      </c>
      <c r="BC38" s="35" t="e" cm="1">
        <f t="array" ref="BC38">INDEX(AS$1:AS$210,SMALL(IF($AY$2:$AY$210=$BA$1,ROW($AY$2:$AY$210)),ROW()-ROW($BA$1)))</f>
        <v>#NUM!</v>
      </c>
      <c r="BD38" s="35" t="e" cm="1">
        <f t="array" ref="BD38">INDEX(AT$1:AT$210,SMALL(IF($AY$2:$AY$210=$BA$1,ROW($AY$2:$AY$210)),ROW()-ROW($BA$1)))</f>
        <v>#NUM!</v>
      </c>
      <c r="BE38" s="35" t="e" cm="1">
        <f t="array" ref="BE38">INDEX(AU$1:AU$210,SMALL(IF($AY$2:$AY$210=$BA$1,ROW($AY$2:$AY$210)),ROW()-ROW($BA$1)))</f>
        <v>#NUM!</v>
      </c>
    </row>
    <row r="39" spans="1:57" ht="40.049999999999997" customHeight="1" thickTop="1" thickBot="1" x14ac:dyDescent="0.35">
      <c r="A39" s="14" t="s">
        <v>179</v>
      </c>
      <c r="B39" s="10" t="s">
        <v>180</v>
      </c>
      <c r="C39" s="10" t="s">
        <v>178</v>
      </c>
      <c r="AQ39" s="76" t="s">
        <v>323</v>
      </c>
      <c r="AR39" s="26" t="s">
        <v>50</v>
      </c>
      <c r="AS39" t="s">
        <v>458</v>
      </c>
      <c r="AT39" t="s">
        <v>463</v>
      </c>
      <c r="AU39" t="s">
        <v>470</v>
      </c>
      <c r="AX39" t="b">
        <v>0</v>
      </c>
      <c r="AY39" t="str">
        <v/>
      </c>
      <c r="AZ39" t="str">
        <v/>
      </c>
      <c r="BA39" s="35" t="e" cm="1">
        <f t="array" ref="BA39">INDEX(AQ$1:AQ$210,SMALL(IF($AY$2:$AY$210=$BA$1,ROW($AY$2:$AY$210)),ROW()-ROW($BA$1)))</f>
        <v>#NUM!</v>
      </c>
      <c r="BB39" s="35" t="e" cm="1">
        <f t="array" ref="BB39">INDEX(AR$1:AR$210,SMALL(IF($AY$2:$AY$210=$BA$1,ROW($AY$2:$AY$210)),ROW()-ROW($BA$1)))</f>
        <v>#NUM!</v>
      </c>
      <c r="BC39" s="35" t="e" cm="1">
        <f t="array" ref="BC39">INDEX(AS$1:AS$210,SMALL(IF($AY$2:$AY$210=$BA$1,ROW($AY$2:$AY$210)),ROW()-ROW($BA$1)))</f>
        <v>#NUM!</v>
      </c>
      <c r="BD39" s="35" t="e" cm="1">
        <f t="array" ref="BD39">INDEX(AT$1:AT$210,SMALL(IF($AY$2:$AY$210=$BA$1,ROW($AY$2:$AY$210)),ROW()-ROW($BA$1)))</f>
        <v>#NUM!</v>
      </c>
      <c r="BE39" s="35" t="e" cm="1">
        <f t="array" ref="BE39">INDEX(AU$1:AU$210,SMALL(IF($AY$2:$AY$210=$BA$1,ROW($AY$2:$AY$210)),ROW()-ROW($BA$1)))</f>
        <v>#NUM!</v>
      </c>
    </row>
    <row r="40" spans="1:57" ht="40.049999999999997" customHeight="1" thickTop="1" thickBot="1" x14ac:dyDescent="0.35">
      <c r="A40" s="12" t="s">
        <v>181</v>
      </c>
      <c r="B40" s="13" t="s">
        <v>182</v>
      </c>
      <c r="C40" s="13" t="s">
        <v>183</v>
      </c>
      <c r="AQ40" s="76" t="s">
        <v>324</v>
      </c>
      <c r="AR40" s="26" t="s">
        <v>50</v>
      </c>
      <c r="AS40" t="s">
        <v>458</v>
      </c>
      <c r="AT40" t="s">
        <v>463</v>
      </c>
      <c r="AU40" t="s">
        <v>470</v>
      </c>
      <c r="AX40" t="b">
        <v>0</v>
      </c>
      <c r="AY40" t="str">
        <v/>
      </c>
      <c r="AZ40" t="str">
        <v/>
      </c>
      <c r="BA40" s="35" t="e" cm="1">
        <f t="array" ref="BA40">INDEX(AQ$1:AQ$210,SMALL(IF($AY$2:$AY$210=$BA$1,ROW($AY$2:$AY$210)),ROW()-ROW($BA$1)))</f>
        <v>#NUM!</v>
      </c>
      <c r="BB40" s="35" t="e" cm="1">
        <f t="array" ref="BB40">INDEX(AR$1:AR$210,SMALL(IF($AY$2:$AY$210=$BA$1,ROW($AY$2:$AY$210)),ROW()-ROW($BA$1)))</f>
        <v>#NUM!</v>
      </c>
      <c r="BC40" s="35" t="e" cm="1">
        <f t="array" ref="BC40">INDEX(AS$1:AS$210,SMALL(IF($AY$2:$AY$210=$BA$1,ROW($AY$2:$AY$210)),ROW()-ROW($BA$1)))</f>
        <v>#NUM!</v>
      </c>
      <c r="BD40" s="35" t="e" cm="1">
        <f t="array" ref="BD40">INDEX(AT$1:AT$210,SMALL(IF($AY$2:$AY$210=$BA$1,ROW($AY$2:$AY$210)),ROW()-ROW($BA$1)))</f>
        <v>#NUM!</v>
      </c>
      <c r="BE40" s="35" t="e" cm="1">
        <f t="array" ref="BE40">INDEX(AU$1:AU$210,SMALL(IF($AY$2:$AY$210=$BA$1,ROW($AY$2:$AY$210)),ROW()-ROW($BA$1)))</f>
        <v>#NUM!</v>
      </c>
    </row>
    <row r="41" spans="1:57" ht="40.049999999999997" customHeight="1" thickTop="1" thickBot="1" x14ac:dyDescent="0.35">
      <c r="A41" s="14" t="s">
        <v>184</v>
      </c>
      <c r="B41" s="10" t="s">
        <v>185</v>
      </c>
      <c r="C41" s="10" t="s">
        <v>186</v>
      </c>
      <c r="AQ41" s="76" t="s">
        <v>325</v>
      </c>
      <c r="AR41" s="26" t="s">
        <v>50</v>
      </c>
      <c r="AS41" t="s">
        <v>458</v>
      </c>
      <c r="AT41" t="s">
        <v>463</v>
      </c>
      <c r="AU41" t="s">
        <v>470</v>
      </c>
      <c r="AX41" t="b">
        <v>0</v>
      </c>
      <c r="AY41" t="str">
        <v/>
      </c>
      <c r="AZ41" t="str">
        <v/>
      </c>
      <c r="BA41" s="35" t="e" cm="1">
        <f t="array" ref="BA41">INDEX(AQ$1:AQ$210,SMALL(IF($AY$2:$AY$210=$BA$1,ROW($AY$2:$AY$210)),ROW()-ROW($BA$1)))</f>
        <v>#NUM!</v>
      </c>
      <c r="BB41" s="35" t="e" cm="1">
        <f t="array" ref="BB41">INDEX(AR$1:AR$210,SMALL(IF($AY$2:$AY$210=$BA$1,ROW($AY$2:$AY$210)),ROW()-ROW($BA$1)))</f>
        <v>#NUM!</v>
      </c>
      <c r="BC41" s="35" t="e" cm="1">
        <f t="array" ref="BC41">INDEX(AS$1:AS$210,SMALL(IF($AY$2:$AY$210=$BA$1,ROW($AY$2:$AY$210)),ROW()-ROW($BA$1)))</f>
        <v>#NUM!</v>
      </c>
      <c r="BD41" s="35" t="e" cm="1">
        <f t="array" ref="BD41">INDEX(AT$1:AT$210,SMALL(IF($AY$2:$AY$210=$BA$1,ROW($AY$2:$AY$210)),ROW()-ROW($BA$1)))</f>
        <v>#NUM!</v>
      </c>
      <c r="BE41" s="35" t="e" cm="1">
        <f t="array" ref="BE41">INDEX(AU$1:AU$210,SMALL(IF($AY$2:$AY$210=$BA$1,ROW($AY$2:$AY$210)),ROW()-ROW($BA$1)))</f>
        <v>#NUM!</v>
      </c>
    </row>
    <row r="42" spans="1:57" ht="40.049999999999997" customHeight="1" thickTop="1" thickBot="1" x14ac:dyDescent="0.35">
      <c r="A42" s="12" t="s">
        <v>187</v>
      </c>
      <c r="B42" s="13" t="s">
        <v>188</v>
      </c>
      <c r="C42" s="13" t="s">
        <v>189</v>
      </c>
      <c r="AQ42" s="76" t="s">
        <v>300</v>
      </c>
      <c r="AR42" s="26" t="s">
        <v>50</v>
      </c>
      <c r="AS42" t="s">
        <v>458</v>
      </c>
      <c r="AT42" t="s">
        <v>463</v>
      </c>
      <c r="AU42" t="s">
        <v>470</v>
      </c>
      <c r="AX42" t="b">
        <v>0</v>
      </c>
      <c r="AY42" t="str">
        <v/>
      </c>
      <c r="AZ42" t="str">
        <v/>
      </c>
      <c r="BA42" s="35" t="e" cm="1">
        <f t="array" ref="BA42">INDEX(AQ$1:AQ$210,SMALL(IF($AY$2:$AY$210=$BA$1,ROW($AY$2:$AY$210)),ROW()-ROW($BA$1)))</f>
        <v>#NUM!</v>
      </c>
      <c r="BB42" s="35" t="e" cm="1">
        <f t="array" ref="BB42">INDEX(AR$1:AR$210,SMALL(IF($AY$2:$AY$210=$BA$1,ROW($AY$2:$AY$210)),ROW()-ROW($BA$1)))</f>
        <v>#NUM!</v>
      </c>
      <c r="BC42" s="35" t="e" cm="1">
        <f t="array" ref="BC42">INDEX(AS$1:AS$210,SMALL(IF($AY$2:$AY$210=$BA$1,ROW($AY$2:$AY$210)),ROW()-ROW($BA$1)))</f>
        <v>#NUM!</v>
      </c>
      <c r="BD42" s="35" t="e" cm="1">
        <f t="array" ref="BD42">INDEX(AT$1:AT$210,SMALL(IF($AY$2:$AY$210=$BA$1,ROW($AY$2:$AY$210)),ROW()-ROW($BA$1)))</f>
        <v>#NUM!</v>
      </c>
      <c r="BE42" s="35" t="e" cm="1">
        <f t="array" ref="BE42">INDEX(AU$1:AU$210,SMALL(IF($AY$2:$AY$210=$BA$1,ROW($AY$2:$AY$210)),ROW()-ROW($BA$1)))</f>
        <v>#NUM!</v>
      </c>
    </row>
    <row r="43" spans="1:57" ht="40.049999999999997" customHeight="1" thickTop="1" thickBot="1" x14ac:dyDescent="0.35">
      <c r="A43" s="14" t="s">
        <v>190</v>
      </c>
      <c r="B43" s="10" t="s">
        <v>191</v>
      </c>
      <c r="C43" s="10" t="s">
        <v>192</v>
      </c>
      <c r="AQ43" s="76" t="s">
        <v>326</v>
      </c>
      <c r="AR43" s="26" t="s">
        <v>50</v>
      </c>
      <c r="AS43" t="s">
        <v>458</v>
      </c>
      <c r="AT43" t="s">
        <v>463</v>
      </c>
      <c r="AU43" t="s">
        <v>470</v>
      </c>
      <c r="AX43" t="b">
        <v>0</v>
      </c>
      <c r="AY43" t="str">
        <v/>
      </c>
      <c r="AZ43" t="str">
        <v/>
      </c>
      <c r="BA43" s="35" t="e" cm="1">
        <f t="array" ref="BA43">INDEX(AQ$1:AQ$210,SMALL(IF($AY$2:$AY$210=$BA$1,ROW($AY$2:$AY$210)),ROW()-ROW($BA$1)))</f>
        <v>#NUM!</v>
      </c>
      <c r="BB43" s="35" t="e" cm="1">
        <f t="array" ref="BB43">INDEX(AR$1:AR$210,SMALL(IF($AY$2:$AY$210=$BA$1,ROW($AY$2:$AY$210)),ROW()-ROW($BA$1)))</f>
        <v>#NUM!</v>
      </c>
      <c r="BC43" s="35" t="e" cm="1">
        <f t="array" ref="BC43">INDEX(AS$1:AS$210,SMALL(IF($AY$2:$AY$210=$BA$1,ROW($AY$2:$AY$210)),ROW()-ROW($BA$1)))</f>
        <v>#NUM!</v>
      </c>
      <c r="BD43" s="35" t="e" cm="1">
        <f t="array" ref="BD43">INDEX(AT$1:AT$210,SMALL(IF($AY$2:$AY$210=$BA$1,ROW($AY$2:$AY$210)),ROW()-ROW($BA$1)))</f>
        <v>#NUM!</v>
      </c>
      <c r="BE43" s="35" t="e" cm="1">
        <f t="array" ref="BE43">INDEX(AU$1:AU$210,SMALL(IF($AY$2:$AY$210=$BA$1,ROW($AY$2:$AY$210)),ROW()-ROW($BA$1)))</f>
        <v>#NUM!</v>
      </c>
    </row>
    <row r="44" spans="1:57" ht="40.049999999999997" customHeight="1" thickTop="1" thickBot="1" x14ac:dyDescent="0.35">
      <c r="A44" s="12" t="s">
        <v>193</v>
      </c>
      <c r="B44" s="13" t="s">
        <v>194</v>
      </c>
      <c r="C44" s="13" t="s">
        <v>195</v>
      </c>
      <c r="AQ44" s="76" t="s">
        <v>327</v>
      </c>
      <c r="AR44" s="26" t="s">
        <v>50</v>
      </c>
      <c r="AS44" t="s">
        <v>458</v>
      </c>
      <c r="AT44" t="s">
        <v>463</v>
      </c>
      <c r="AU44" t="s">
        <v>470</v>
      </c>
      <c r="AX44" t="b">
        <v>0</v>
      </c>
      <c r="AY44" t="str">
        <v/>
      </c>
      <c r="AZ44" t="str">
        <v/>
      </c>
      <c r="BA44" s="35" t="e" cm="1">
        <f t="array" ref="BA44">INDEX(AQ$1:AQ$210,SMALL(IF($AY$2:$AY$210=$BA$1,ROW($AY$2:$AY$210)),ROW()-ROW($BA$1)))</f>
        <v>#NUM!</v>
      </c>
      <c r="BB44" s="35" t="e" cm="1">
        <f t="array" ref="BB44">INDEX(AR$1:AR$210,SMALL(IF($AY$2:$AY$210=$BA$1,ROW($AY$2:$AY$210)),ROW()-ROW($BA$1)))</f>
        <v>#NUM!</v>
      </c>
      <c r="BC44" s="35" t="e" cm="1">
        <f t="array" ref="BC44">INDEX(AS$1:AS$210,SMALL(IF($AY$2:$AY$210=$BA$1,ROW($AY$2:$AY$210)),ROW()-ROW($BA$1)))</f>
        <v>#NUM!</v>
      </c>
      <c r="BD44" s="35" t="e" cm="1">
        <f t="array" ref="BD44">INDEX(AT$1:AT$210,SMALL(IF($AY$2:$AY$210=$BA$1,ROW($AY$2:$AY$210)),ROW()-ROW($BA$1)))</f>
        <v>#NUM!</v>
      </c>
      <c r="BE44" s="35" t="e" cm="1">
        <f t="array" ref="BE44">INDEX(AU$1:AU$210,SMALL(IF($AY$2:$AY$210=$BA$1,ROW($AY$2:$AY$210)),ROW()-ROW($BA$1)))</f>
        <v>#NUM!</v>
      </c>
    </row>
    <row r="45" spans="1:57" ht="40.049999999999997" customHeight="1" thickTop="1" thickBot="1" x14ac:dyDescent="0.35">
      <c r="A45" s="14" t="s">
        <v>196</v>
      </c>
      <c r="B45" s="10" t="s">
        <v>197</v>
      </c>
      <c r="C45" s="10" t="s">
        <v>198</v>
      </c>
      <c r="AQ45" s="76" t="s">
        <v>328</v>
      </c>
      <c r="AR45" s="26" t="s">
        <v>50</v>
      </c>
      <c r="AS45" t="s">
        <v>458</v>
      </c>
      <c r="AT45" t="s">
        <v>463</v>
      </c>
      <c r="AU45" t="s">
        <v>470</v>
      </c>
      <c r="AX45" t="b">
        <v>0</v>
      </c>
      <c r="AY45" t="str">
        <v/>
      </c>
      <c r="AZ45" t="str">
        <v/>
      </c>
      <c r="BA45" s="35" t="e" cm="1">
        <f t="array" ref="BA45">INDEX(AQ$1:AQ$210,SMALL(IF($AY$2:$AY$210=$BA$1,ROW($AY$2:$AY$210)),ROW()-ROW($BA$1)))</f>
        <v>#NUM!</v>
      </c>
      <c r="BB45" s="35" t="e" cm="1">
        <f t="array" ref="BB45">INDEX(AR$1:AR$210,SMALL(IF($AY$2:$AY$210=$BA$1,ROW($AY$2:$AY$210)),ROW()-ROW($BA$1)))</f>
        <v>#NUM!</v>
      </c>
      <c r="BC45" s="35" t="e" cm="1">
        <f t="array" ref="BC45">INDEX(AS$1:AS$210,SMALL(IF($AY$2:$AY$210=$BA$1,ROW($AY$2:$AY$210)),ROW()-ROW($BA$1)))</f>
        <v>#NUM!</v>
      </c>
      <c r="BD45" s="35" t="e" cm="1">
        <f t="array" ref="BD45">INDEX(AT$1:AT$210,SMALL(IF($AY$2:$AY$210=$BA$1,ROW($AY$2:$AY$210)),ROW()-ROW($BA$1)))</f>
        <v>#NUM!</v>
      </c>
      <c r="BE45" s="35" t="e" cm="1">
        <f t="array" ref="BE45">INDEX(AU$1:AU$210,SMALL(IF($AY$2:$AY$210=$BA$1,ROW($AY$2:$AY$210)),ROW()-ROW($BA$1)))</f>
        <v>#NUM!</v>
      </c>
    </row>
    <row r="46" spans="1:57" ht="40.049999999999997" customHeight="1" thickTop="1" thickBot="1" x14ac:dyDescent="0.35">
      <c r="A46" s="12" t="s">
        <v>199</v>
      </c>
      <c r="B46" s="13" t="s">
        <v>200</v>
      </c>
      <c r="C46" s="13" t="s">
        <v>201</v>
      </c>
      <c r="AQ46" s="76" t="s">
        <v>329</v>
      </c>
      <c r="AR46" s="26" t="s">
        <v>50</v>
      </c>
      <c r="AS46" t="s">
        <v>458</v>
      </c>
      <c r="AT46" t="s">
        <v>463</v>
      </c>
      <c r="AU46" t="s">
        <v>470</v>
      </c>
      <c r="AX46" t="b">
        <v>0</v>
      </c>
      <c r="AY46" t="str">
        <v/>
      </c>
      <c r="AZ46" t="str">
        <v/>
      </c>
      <c r="BA46" s="35" t="e" cm="1">
        <f t="array" ref="BA46">INDEX(AQ$1:AQ$210,SMALL(IF($AY$2:$AY$210=$BA$1,ROW($AY$2:$AY$210)),ROW()-ROW($BA$1)))</f>
        <v>#NUM!</v>
      </c>
      <c r="BB46" s="35" t="e" cm="1">
        <f t="array" ref="BB46">INDEX(AR$1:AR$210,SMALL(IF($AY$2:$AY$210=$BA$1,ROW($AY$2:$AY$210)),ROW()-ROW($BA$1)))</f>
        <v>#NUM!</v>
      </c>
      <c r="BC46" s="35" t="e" cm="1">
        <f t="array" ref="BC46">INDEX(AS$1:AS$210,SMALL(IF($AY$2:$AY$210=$BA$1,ROW($AY$2:$AY$210)),ROW()-ROW($BA$1)))</f>
        <v>#NUM!</v>
      </c>
      <c r="BD46" s="35" t="e" cm="1">
        <f t="array" ref="BD46">INDEX(AT$1:AT$210,SMALL(IF($AY$2:$AY$210=$BA$1,ROW($AY$2:$AY$210)),ROW()-ROW($BA$1)))</f>
        <v>#NUM!</v>
      </c>
      <c r="BE46" s="35" t="e" cm="1">
        <f t="array" ref="BE46">INDEX(AU$1:AU$210,SMALL(IF($AY$2:$AY$210=$BA$1,ROW($AY$2:$AY$210)),ROW()-ROW($BA$1)))</f>
        <v>#NUM!</v>
      </c>
    </row>
    <row r="47" spans="1:57" ht="40.049999999999997" customHeight="1" thickTop="1" thickBot="1" x14ac:dyDescent="0.35">
      <c r="A47" s="9" t="s">
        <v>202</v>
      </c>
      <c r="B47" s="11" t="s">
        <v>203</v>
      </c>
      <c r="C47" s="10" t="s">
        <v>204</v>
      </c>
      <c r="AQ47" s="76" t="s">
        <v>330</v>
      </c>
      <c r="AR47" s="26" t="s">
        <v>50</v>
      </c>
      <c r="AS47" t="s">
        <v>458</v>
      </c>
      <c r="AT47" t="s">
        <v>463</v>
      </c>
      <c r="AU47" t="s">
        <v>470</v>
      </c>
      <c r="AX47" t="b">
        <v>0</v>
      </c>
      <c r="AY47" t="str">
        <v/>
      </c>
      <c r="AZ47" t="str">
        <v/>
      </c>
      <c r="BA47" s="35" t="e" cm="1">
        <f t="array" ref="BA47">INDEX(AQ$1:AQ$210,SMALL(IF($AY$2:$AY$210=$BA$1,ROW($AY$2:$AY$210)),ROW()-ROW($BA$1)))</f>
        <v>#NUM!</v>
      </c>
      <c r="BB47" s="35" t="e" cm="1">
        <f t="array" ref="BB47">INDEX(AR$1:AR$210,SMALL(IF($AY$2:$AY$210=$BA$1,ROW($AY$2:$AY$210)),ROW()-ROW($BA$1)))</f>
        <v>#NUM!</v>
      </c>
      <c r="BC47" s="35" t="e" cm="1">
        <f t="array" ref="BC47">INDEX(AS$1:AS$210,SMALL(IF($AY$2:$AY$210=$BA$1,ROW($AY$2:$AY$210)),ROW()-ROW($BA$1)))</f>
        <v>#NUM!</v>
      </c>
      <c r="BD47" s="35" t="e" cm="1">
        <f t="array" ref="BD47">INDEX(AT$1:AT$210,SMALL(IF($AY$2:$AY$210=$BA$1,ROW($AY$2:$AY$210)),ROW()-ROW($BA$1)))</f>
        <v>#NUM!</v>
      </c>
      <c r="BE47" s="35" t="e" cm="1">
        <f t="array" ref="BE47">INDEX(AU$1:AU$210,SMALL(IF($AY$2:$AY$210=$BA$1,ROW($AY$2:$AY$210)),ROW()-ROW($BA$1)))</f>
        <v>#NUM!</v>
      </c>
    </row>
    <row r="48" spans="1:57" ht="40.049999999999997" customHeight="1" thickTop="1" thickBot="1" x14ac:dyDescent="0.35">
      <c r="A48" s="6" t="s">
        <v>205</v>
      </c>
      <c r="B48" s="7" t="s">
        <v>206</v>
      </c>
      <c r="C48" s="7" t="s">
        <v>207</v>
      </c>
      <c r="AQ48" s="73" t="s">
        <v>51</v>
      </c>
      <c r="AR48" s="26" t="s">
        <v>51</v>
      </c>
      <c r="AS48" t="s">
        <v>458</v>
      </c>
      <c r="AT48" t="s">
        <v>464</v>
      </c>
      <c r="AU48" t="s">
        <v>471</v>
      </c>
      <c r="AX48" t="b">
        <v>0</v>
      </c>
      <c r="AY48" t="str">
        <v/>
      </c>
      <c r="AZ48" t="str">
        <v/>
      </c>
      <c r="BA48" s="35" t="e" cm="1">
        <f t="array" ref="BA48">INDEX(AQ$1:AQ$210,SMALL(IF($AY$2:$AY$210=$BA$1,ROW($AY$2:$AY$210)),ROW()-ROW($BA$1)))</f>
        <v>#NUM!</v>
      </c>
      <c r="BB48" s="35" t="e" cm="1">
        <f t="array" ref="BB48">INDEX(AR$1:AR$210,SMALL(IF($AY$2:$AY$210=$BA$1,ROW($AY$2:$AY$210)),ROW()-ROW($BA$1)))</f>
        <v>#NUM!</v>
      </c>
      <c r="BC48" s="35" t="e" cm="1">
        <f t="array" ref="BC48">INDEX(AS$1:AS$210,SMALL(IF($AY$2:$AY$210=$BA$1,ROW($AY$2:$AY$210)),ROW()-ROW($BA$1)))</f>
        <v>#NUM!</v>
      </c>
      <c r="BD48" s="35" t="e" cm="1">
        <f t="array" ref="BD48">INDEX(AT$1:AT$210,SMALL(IF($AY$2:$AY$210=$BA$1,ROW($AY$2:$AY$210)),ROW()-ROW($BA$1)))</f>
        <v>#NUM!</v>
      </c>
      <c r="BE48" s="35" t="e" cm="1">
        <f t="array" ref="BE48">INDEX(AU$1:AU$210,SMALL(IF($AY$2:$AY$210=$BA$1,ROW($AY$2:$AY$210)),ROW()-ROW($BA$1)))</f>
        <v>#NUM!</v>
      </c>
    </row>
    <row r="49" spans="1:57" ht="40.049999999999997" customHeight="1" thickTop="1" thickBot="1" x14ac:dyDescent="0.35">
      <c r="A49" s="14" t="s">
        <v>208</v>
      </c>
      <c r="B49" s="11" t="s">
        <v>209</v>
      </c>
      <c r="C49" s="11" t="s">
        <v>210</v>
      </c>
      <c r="AQ49" s="74" t="s">
        <v>331</v>
      </c>
      <c r="AR49" s="26" t="s">
        <v>51</v>
      </c>
      <c r="AS49" t="s">
        <v>458</v>
      </c>
      <c r="AT49" t="s">
        <v>464</v>
      </c>
      <c r="AU49" t="s">
        <v>471</v>
      </c>
      <c r="AX49" t="b">
        <v>0</v>
      </c>
      <c r="AY49" t="str">
        <v/>
      </c>
      <c r="AZ49" t="str">
        <v/>
      </c>
      <c r="BA49" s="35" t="e" cm="1">
        <f t="array" ref="BA49">INDEX(AQ$1:AQ$210,SMALL(IF($AY$2:$AY$210=$BA$1,ROW($AY$2:$AY$210)),ROW()-ROW($BA$1)))</f>
        <v>#NUM!</v>
      </c>
      <c r="BB49" s="35" t="e" cm="1">
        <f t="array" ref="BB49">INDEX(AR$1:AR$210,SMALL(IF($AY$2:$AY$210=$BA$1,ROW($AY$2:$AY$210)),ROW()-ROW($BA$1)))</f>
        <v>#NUM!</v>
      </c>
      <c r="BC49" s="35" t="e" cm="1">
        <f t="array" ref="BC49">INDEX(AS$1:AS$210,SMALL(IF($AY$2:$AY$210=$BA$1,ROW($AY$2:$AY$210)),ROW()-ROW($BA$1)))</f>
        <v>#NUM!</v>
      </c>
      <c r="BD49" s="35" t="e" cm="1">
        <f t="array" ref="BD49">INDEX(AT$1:AT$210,SMALL(IF($AY$2:$AY$210=$BA$1,ROW($AY$2:$AY$210)),ROW()-ROW($BA$1)))</f>
        <v>#NUM!</v>
      </c>
      <c r="BE49" s="35" t="e" cm="1">
        <f t="array" ref="BE49">INDEX(AU$1:AU$210,SMALL(IF($AY$2:$AY$210=$BA$1,ROW($AY$2:$AY$210)),ROW()-ROW($BA$1)))</f>
        <v>#NUM!</v>
      </c>
    </row>
    <row r="50" spans="1:57" ht="40.049999999999997" customHeight="1" thickTop="1" thickBot="1" x14ac:dyDescent="0.35">
      <c r="A50" s="12" t="s">
        <v>211</v>
      </c>
      <c r="B50" s="13" t="s">
        <v>212</v>
      </c>
      <c r="C50" s="13" t="s">
        <v>213</v>
      </c>
      <c r="AQ50" s="74" t="s">
        <v>332</v>
      </c>
      <c r="AR50" s="26" t="s">
        <v>51</v>
      </c>
      <c r="AS50" t="s">
        <v>458</v>
      </c>
      <c r="AT50" t="s">
        <v>464</v>
      </c>
      <c r="AU50" t="s">
        <v>471</v>
      </c>
      <c r="AX50" t="b">
        <v>0</v>
      </c>
      <c r="AY50" t="str">
        <v/>
      </c>
      <c r="AZ50" t="str">
        <v/>
      </c>
      <c r="BA50" s="35" t="e" cm="1">
        <f t="array" ref="BA50">INDEX(AQ$1:AQ$210,SMALL(IF($AY$2:$AY$210=$BA$1,ROW($AY$2:$AY$210)),ROW()-ROW($BA$1)))</f>
        <v>#NUM!</v>
      </c>
      <c r="BB50" s="35" t="e" cm="1">
        <f t="array" ref="BB50">INDEX(AR$1:AR$210,SMALL(IF($AY$2:$AY$210=$BA$1,ROW($AY$2:$AY$210)),ROW()-ROW($BA$1)))</f>
        <v>#NUM!</v>
      </c>
      <c r="BC50" s="35" t="e" cm="1">
        <f t="array" ref="BC50">INDEX(AS$1:AS$210,SMALL(IF($AY$2:$AY$210=$BA$1,ROW($AY$2:$AY$210)),ROW()-ROW($BA$1)))</f>
        <v>#NUM!</v>
      </c>
      <c r="BD50" s="35" t="e" cm="1">
        <f t="array" ref="BD50">INDEX(AT$1:AT$210,SMALL(IF($AY$2:$AY$210=$BA$1,ROW($AY$2:$AY$210)),ROW()-ROW($BA$1)))</f>
        <v>#NUM!</v>
      </c>
      <c r="BE50" s="35" t="e" cm="1">
        <f t="array" ref="BE50">INDEX(AU$1:AU$210,SMALL(IF($AY$2:$AY$210=$BA$1,ROW($AY$2:$AY$210)),ROW()-ROW($BA$1)))</f>
        <v>#NUM!</v>
      </c>
    </row>
    <row r="51" spans="1:57" ht="40.049999999999997" customHeight="1" thickTop="1" thickBot="1" x14ac:dyDescent="0.35">
      <c r="A51" s="14" t="s">
        <v>214</v>
      </c>
      <c r="B51" s="11" t="s">
        <v>215</v>
      </c>
      <c r="C51" s="10" t="s">
        <v>216</v>
      </c>
      <c r="AQ51" s="74" t="s">
        <v>333</v>
      </c>
      <c r="AR51" s="26" t="s">
        <v>51</v>
      </c>
      <c r="AS51" t="s">
        <v>458</v>
      </c>
      <c r="AT51" t="s">
        <v>464</v>
      </c>
      <c r="AU51" t="s">
        <v>471</v>
      </c>
      <c r="AX51" t="b">
        <v>0</v>
      </c>
      <c r="AY51" t="str">
        <v/>
      </c>
      <c r="AZ51" t="str">
        <v/>
      </c>
      <c r="BA51" s="35" t="e" cm="1">
        <f t="array" ref="BA51">INDEX(AQ$1:AQ$210,SMALL(IF($AY$2:$AY$210=$BA$1,ROW($AY$2:$AY$210)),ROW()-ROW($BA$1)))</f>
        <v>#NUM!</v>
      </c>
      <c r="BB51" s="35" t="e" cm="1">
        <f t="array" ref="BB51">INDEX(AR$1:AR$210,SMALL(IF($AY$2:$AY$210=$BA$1,ROW($AY$2:$AY$210)),ROW()-ROW($BA$1)))</f>
        <v>#NUM!</v>
      </c>
      <c r="BC51" s="35" t="e" cm="1">
        <f t="array" ref="BC51">INDEX(AS$1:AS$210,SMALL(IF($AY$2:$AY$210=$BA$1,ROW($AY$2:$AY$210)),ROW()-ROW($BA$1)))</f>
        <v>#NUM!</v>
      </c>
      <c r="BD51" s="35" t="e" cm="1">
        <f t="array" ref="BD51">INDEX(AT$1:AT$210,SMALL(IF($AY$2:$AY$210=$BA$1,ROW($AY$2:$AY$210)),ROW()-ROW($BA$1)))</f>
        <v>#NUM!</v>
      </c>
      <c r="BE51" s="35" t="e" cm="1">
        <f t="array" ref="BE51">INDEX(AU$1:AU$210,SMALL(IF($AY$2:$AY$210=$BA$1,ROW($AY$2:$AY$210)),ROW()-ROW($BA$1)))</f>
        <v>#NUM!</v>
      </c>
    </row>
    <row r="52" spans="1:57" ht="40.049999999999997" customHeight="1" thickTop="1" thickBot="1" x14ac:dyDescent="0.35">
      <c r="A52" s="156" t="s">
        <v>217</v>
      </c>
      <c r="B52" s="15" t="s">
        <v>218</v>
      </c>
      <c r="C52" s="158" t="s">
        <v>220</v>
      </c>
      <c r="AQ52" s="74" t="s">
        <v>334</v>
      </c>
      <c r="AR52" s="26" t="s">
        <v>51</v>
      </c>
      <c r="AS52" t="s">
        <v>458</v>
      </c>
      <c r="AT52" t="s">
        <v>464</v>
      </c>
      <c r="AU52" t="s">
        <v>471</v>
      </c>
      <c r="AX52" t="b">
        <v>0</v>
      </c>
      <c r="AY52" t="str">
        <v/>
      </c>
      <c r="AZ52" t="str">
        <v/>
      </c>
      <c r="BA52" s="35" t="e" cm="1">
        <f t="array" ref="BA52">INDEX(AQ$1:AQ$210,SMALL(IF($AY$2:$AY$210=$BA$1,ROW($AY$2:$AY$210)),ROW()-ROW($BA$1)))</f>
        <v>#NUM!</v>
      </c>
      <c r="BB52" s="35" t="e" cm="1">
        <f t="array" ref="BB52">INDEX(AR$1:AR$210,SMALL(IF($AY$2:$AY$210=$BA$1,ROW($AY$2:$AY$210)),ROW()-ROW($BA$1)))</f>
        <v>#NUM!</v>
      </c>
      <c r="BC52" s="35" t="e" cm="1">
        <f t="array" ref="BC52">INDEX(AS$1:AS$210,SMALL(IF($AY$2:$AY$210=$BA$1,ROW($AY$2:$AY$210)),ROW()-ROW($BA$1)))</f>
        <v>#NUM!</v>
      </c>
      <c r="BD52" s="35" t="e" cm="1">
        <f t="array" ref="BD52">INDEX(AT$1:AT$210,SMALL(IF($AY$2:$AY$210=$BA$1,ROW($AY$2:$AY$210)),ROW()-ROW($BA$1)))</f>
        <v>#NUM!</v>
      </c>
      <c r="BE52" s="35" t="e" cm="1">
        <f t="array" ref="BE52">INDEX(AU$1:AU$210,SMALL(IF($AY$2:$AY$210=$BA$1,ROW($AY$2:$AY$210)),ROW()-ROW($BA$1)))</f>
        <v>#NUM!</v>
      </c>
    </row>
    <row r="53" spans="1:57" ht="40.049999999999997" customHeight="1" thickTop="1" thickBot="1" x14ac:dyDescent="0.35">
      <c r="A53" s="157"/>
      <c r="B53" s="7" t="s">
        <v>219</v>
      </c>
      <c r="C53" s="159"/>
      <c r="AQ53" s="74" t="s">
        <v>335</v>
      </c>
      <c r="AR53" s="26" t="s">
        <v>51</v>
      </c>
      <c r="AS53" t="s">
        <v>458</v>
      </c>
      <c r="AT53" t="s">
        <v>464</v>
      </c>
      <c r="AU53" t="s">
        <v>471</v>
      </c>
      <c r="AX53" t="b">
        <v>0</v>
      </c>
      <c r="AY53" t="str">
        <v/>
      </c>
      <c r="AZ53" t="str">
        <v/>
      </c>
      <c r="BA53" s="35" t="e" cm="1">
        <f t="array" ref="BA53">INDEX(AQ$1:AQ$210,SMALL(IF($AY$2:$AY$210=$BA$1,ROW($AY$2:$AY$210)),ROW()-ROW($BA$1)))</f>
        <v>#NUM!</v>
      </c>
      <c r="BB53" s="35" t="e" cm="1">
        <f t="array" ref="BB53">INDEX(AR$1:AR$210,SMALL(IF($AY$2:$AY$210=$BA$1,ROW($AY$2:$AY$210)),ROW()-ROW($BA$1)))</f>
        <v>#NUM!</v>
      </c>
      <c r="BC53" s="35" t="e" cm="1">
        <f t="array" ref="BC53">INDEX(AS$1:AS$210,SMALL(IF($AY$2:$AY$210=$BA$1,ROW($AY$2:$AY$210)),ROW()-ROW($BA$1)))</f>
        <v>#NUM!</v>
      </c>
      <c r="BD53" s="35" t="e" cm="1">
        <f t="array" ref="BD53">INDEX(AT$1:AT$210,SMALL(IF($AY$2:$AY$210=$BA$1,ROW($AY$2:$AY$210)),ROW()-ROW($BA$1)))</f>
        <v>#NUM!</v>
      </c>
      <c r="BE53" s="35" t="e" cm="1">
        <f t="array" ref="BE53">INDEX(AU$1:AU$210,SMALL(IF($AY$2:$AY$210=$BA$1,ROW($AY$2:$AY$210)),ROW()-ROW($BA$1)))</f>
        <v>#NUM!</v>
      </c>
    </row>
    <row r="54" spans="1:57" ht="40.049999999999997" customHeight="1" thickTop="1" thickBot="1" x14ac:dyDescent="0.35">
      <c r="A54" s="9" t="s">
        <v>221</v>
      </c>
      <c r="B54" s="11" t="s">
        <v>222</v>
      </c>
      <c r="C54" s="10" t="s">
        <v>223</v>
      </c>
      <c r="AQ54" s="74" t="s">
        <v>336</v>
      </c>
      <c r="AR54" s="26" t="s">
        <v>51</v>
      </c>
      <c r="AS54" t="s">
        <v>458</v>
      </c>
      <c r="AT54" t="s">
        <v>464</v>
      </c>
      <c r="AU54" t="s">
        <v>471</v>
      </c>
      <c r="AX54" t="b">
        <v>0</v>
      </c>
      <c r="AY54" t="str">
        <v/>
      </c>
      <c r="AZ54" t="str">
        <v/>
      </c>
      <c r="BA54" s="35" t="e" cm="1">
        <f t="array" ref="BA54">INDEX(AQ$1:AQ$210,SMALL(IF($AY$2:$AY$210=$BA$1,ROW($AY$2:$AY$210)),ROW()-ROW($BA$1)))</f>
        <v>#NUM!</v>
      </c>
      <c r="BB54" s="35" t="e" cm="1">
        <f t="array" ref="BB54">INDEX(AR$1:AR$210,SMALL(IF($AY$2:$AY$210=$BA$1,ROW($AY$2:$AY$210)),ROW()-ROW($BA$1)))</f>
        <v>#NUM!</v>
      </c>
      <c r="BC54" s="35" t="e" cm="1">
        <f t="array" ref="BC54">INDEX(AS$1:AS$210,SMALL(IF($AY$2:$AY$210=$BA$1,ROW($AY$2:$AY$210)),ROW()-ROW($BA$1)))</f>
        <v>#NUM!</v>
      </c>
      <c r="BD54" s="35" t="e" cm="1">
        <f t="array" ref="BD54">INDEX(AT$1:AT$210,SMALL(IF($AY$2:$AY$210=$BA$1,ROW($AY$2:$AY$210)),ROW()-ROW($BA$1)))</f>
        <v>#NUM!</v>
      </c>
      <c r="BE54" s="35" t="e" cm="1">
        <f t="array" ref="BE54">INDEX(AU$1:AU$210,SMALL(IF($AY$2:$AY$210=$BA$1,ROW($AY$2:$AY$210)),ROW()-ROW($BA$1)))</f>
        <v>#NUM!</v>
      </c>
    </row>
    <row r="55" spans="1:57" ht="40.049999999999997" customHeight="1" thickTop="1" thickBot="1" x14ac:dyDescent="0.35">
      <c r="A55" s="12" t="s">
        <v>224</v>
      </c>
      <c r="B55" s="13" t="s">
        <v>225</v>
      </c>
      <c r="C55" s="13" t="s">
        <v>226</v>
      </c>
      <c r="AQ55" s="74" t="s">
        <v>337</v>
      </c>
      <c r="AR55" s="26" t="s">
        <v>51</v>
      </c>
      <c r="AS55" t="s">
        <v>458</v>
      </c>
      <c r="AT55" t="s">
        <v>464</v>
      </c>
      <c r="AU55" t="s">
        <v>471</v>
      </c>
      <c r="AX55" t="b">
        <v>0</v>
      </c>
      <c r="AY55" t="str">
        <v/>
      </c>
      <c r="AZ55" t="str">
        <v/>
      </c>
      <c r="BA55" s="35" t="e" cm="1">
        <f t="array" ref="BA55">INDEX(AQ$1:AQ$210,SMALL(IF($AY$2:$AY$210=$BA$1,ROW($AY$2:$AY$210)),ROW()-ROW($BA$1)))</f>
        <v>#NUM!</v>
      </c>
      <c r="BB55" s="35" t="e" cm="1">
        <f t="array" ref="BB55">INDEX(AR$1:AR$210,SMALL(IF($AY$2:$AY$210=$BA$1,ROW($AY$2:$AY$210)),ROW()-ROW($BA$1)))</f>
        <v>#NUM!</v>
      </c>
      <c r="BC55" s="35" t="e" cm="1">
        <f t="array" ref="BC55">INDEX(AS$1:AS$210,SMALL(IF($AY$2:$AY$210=$BA$1,ROW($AY$2:$AY$210)),ROW()-ROW($BA$1)))</f>
        <v>#NUM!</v>
      </c>
      <c r="BD55" s="35" t="e" cm="1">
        <f t="array" ref="BD55">INDEX(AT$1:AT$210,SMALL(IF($AY$2:$AY$210=$BA$1,ROW($AY$2:$AY$210)),ROW()-ROW($BA$1)))</f>
        <v>#NUM!</v>
      </c>
      <c r="BE55" s="35" t="e" cm="1">
        <f t="array" ref="BE55">INDEX(AU$1:AU$210,SMALL(IF($AY$2:$AY$210=$BA$1,ROW($AY$2:$AY$210)),ROW()-ROW($BA$1)))</f>
        <v>#NUM!</v>
      </c>
    </row>
    <row r="56" spans="1:57" ht="40.049999999999997" customHeight="1" thickTop="1" thickBot="1" x14ac:dyDescent="0.35">
      <c r="A56" s="14" t="s">
        <v>227</v>
      </c>
      <c r="B56" s="10" t="s">
        <v>228</v>
      </c>
      <c r="C56" s="10" t="s">
        <v>229</v>
      </c>
      <c r="AQ56" s="74" t="s">
        <v>338</v>
      </c>
      <c r="AR56" s="26" t="s">
        <v>51</v>
      </c>
      <c r="AS56" t="s">
        <v>458</v>
      </c>
      <c r="AT56" t="s">
        <v>464</v>
      </c>
      <c r="AU56" t="s">
        <v>471</v>
      </c>
      <c r="AX56" t="b">
        <v>0</v>
      </c>
      <c r="AY56" t="str">
        <v/>
      </c>
      <c r="AZ56" t="str">
        <v/>
      </c>
      <c r="BA56" s="35" t="e" cm="1">
        <f t="array" ref="BA56">INDEX(AQ$1:AQ$210,SMALL(IF($AY$2:$AY$210=$BA$1,ROW($AY$2:$AY$210)),ROW()-ROW($BA$1)))</f>
        <v>#NUM!</v>
      </c>
      <c r="BB56" s="35" t="e" cm="1">
        <f t="array" ref="BB56">INDEX(AR$1:AR$210,SMALL(IF($AY$2:$AY$210=$BA$1,ROW($AY$2:$AY$210)),ROW()-ROW($BA$1)))</f>
        <v>#NUM!</v>
      </c>
      <c r="BC56" s="35" t="e" cm="1">
        <f t="array" ref="BC56">INDEX(AS$1:AS$210,SMALL(IF($AY$2:$AY$210=$BA$1,ROW($AY$2:$AY$210)),ROW()-ROW($BA$1)))</f>
        <v>#NUM!</v>
      </c>
      <c r="BD56" s="35" t="e" cm="1">
        <f t="array" ref="BD56">INDEX(AT$1:AT$210,SMALL(IF($AY$2:$AY$210=$BA$1,ROW($AY$2:$AY$210)),ROW()-ROW($BA$1)))</f>
        <v>#NUM!</v>
      </c>
      <c r="BE56" s="35" t="e" cm="1">
        <f t="array" ref="BE56">INDEX(AU$1:AU$210,SMALL(IF($AY$2:$AY$210=$BA$1,ROW($AY$2:$AY$210)),ROW()-ROW($BA$1)))</f>
        <v>#NUM!</v>
      </c>
    </row>
    <row r="57" spans="1:57" ht="40.049999999999997" customHeight="1" thickTop="1" thickBot="1" x14ac:dyDescent="0.35">
      <c r="A57" s="9" t="s">
        <v>230</v>
      </c>
      <c r="B57" s="11" t="s">
        <v>231</v>
      </c>
      <c r="C57" s="10" t="s">
        <v>232</v>
      </c>
      <c r="AQ57" s="74" t="s">
        <v>339</v>
      </c>
      <c r="AR57" s="26" t="s">
        <v>51</v>
      </c>
      <c r="AS57" t="s">
        <v>458</v>
      </c>
      <c r="AT57" t="s">
        <v>464</v>
      </c>
      <c r="AU57" t="s">
        <v>471</v>
      </c>
      <c r="AX57" t="b">
        <v>0</v>
      </c>
      <c r="AY57" t="str">
        <v/>
      </c>
      <c r="AZ57" t="str">
        <v/>
      </c>
      <c r="BA57" s="35" t="e" cm="1">
        <f t="array" ref="BA57">INDEX(AQ$1:AQ$210,SMALL(IF($AY$2:$AY$210=$BA$1,ROW($AY$2:$AY$210)),ROW()-ROW($BA$1)))</f>
        <v>#NUM!</v>
      </c>
      <c r="BB57" s="35" t="e" cm="1">
        <f t="array" ref="BB57">INDEX(AR$1:AR$210,SMALL(IF($AY$2:$AY$210=$BA$1,ROW($AY$2:$AY$210)),ROW()-ROW($BA$1)))</f>
        <v>#NUM!</v>
      </c>
      <c r="BC57" s="35" t="e" cm="1">
        <f t="array" ref="BC57">INDEX(AS$1:AS$210,SMALL(IF($AY$2:$AY$210=$BA$1,ROW($AY$2:$AY$210)),ROW()-ROW($BA$1)))</f>
        <v>#NUM!</v>
      </c>
      <c r="BD57" s="35" t="e" cm="1">
        <f t="array" ref="BD57">INDEX(AT$1:AT$210,SMALL(IF($AY$2:$AY$210=$BA$1,ROW($AY$2:$AY$210)),ROW()-ROW($BA$1)))</f>
        <v>#NUM!</v>
      </c>
      <c r="BE57" s="35" t="e" cm="1">
        <f t="array" ref="BE57">INDEX(AU$1:AU$210,SMALL(IF($AY$2:$AY$210=$BA$1,ROW($AY$2:$AY$210)),ROW()-ROW($BA$1)))</f>
        <v>#NUM!</v>
      </c>
    </row>
    <row r="58" spans="1:57" ht="40.049999999999997" customHeight="1" thickTop="1" thickBot="1" x14ac:dyDescent="0.35">
      <c r="A58" s="14" t="s">
        <v>233</v>
      </c>
      <c r="B58" s="11" t="s">
        <v>234</v>
      </c>
      <c r="C58" s="11" t="s">
        <v>235</v>
      </c>
      <c r="AQ58" s="74" t="s">
        <v>340</v>
      </c>
      <c r="AR58" s="26" t="s">
        <v>51</v>
      </c>
      <c r="AS58" t="s">
        <v>458</v>
      </c>
      <c r="AT58" t="s">
        <v>464</v>
      </c>
      <c r="AU58" t="s">
        <v>471</v>
      </c>
      <c r="AX58" t="b">
        <v>0</v>
      </c>
      <c r="AY58" t="str">
        <v/>
      </c>
      <c r="AZ58" t="str">
        <v/>
      </c>
      <c r="BA58" s="35" t="e" cm="1">
        <f t="array" ref="BA58">INDEX(AQ$1:AQ$210,SMALL(IF($AY$2:$AY$210=$BA$1,ROW($AY$2:$AY$210)),ROW()-ROW($BA$1)))</f>
        <v>#NUM!</v>
      </c>
      <c r="BB58" s="35" t="e" cm="1">
        <f t="array" ref="BB58">INDEX(AR$1:AR$210,SMALL(IF($AY$2:$AY$210=$BA$1,ROW($AY$2:$AY$210)),ROW()-ROW($BA$1)))</f>
        <v>#NUM!</v>
      </c>
      <c r="BC58" s="35" t="e" cm="1">
        <f t="array" ref="BC58">INDEX(AS$1:AS$210,SMALL(IF($AY$2:$AY$210=$BA$1,ROW($AY$2:$AY$210)),ROW()-ROW($BA$1)))</f>
        <v>#NUM!</v>
      </c>
      <c r="BD58" s="35" t="e" cm="1">
        <f t="array" ref="BD58">INDEX(AT$1:AT$210,SMALL(IF($AY$2:$AY$210=$BA$1,ROW($AY$2:$AY$210)),ROW()-ROW($BA$1)))</f>
        <v>#NUM!</v>
      </c>
      <c r="BE58" s="35" t="e" cm="1">
        <f t="array" ref="BE58">INDEX(AU$1:AU$210,SMALL(IF($AY$2:$AY$210=$BA$1,ROW($AY$2:$AY$210)),ROW()-ROW($BA$1)))</f>
        <v>#NUM!</v>
      </c>
    </row>
    <row r="59" spans="1:57" ht="40.049999999999997" customHeight="1" thickTop="1" thickBot="1" x14ac:dyDescent="0.35">
      <c r="A59" s="6" t="s">
        <v>236</v>
      </c>
      <c r="B59" s="7" t="s">
        <v>237</v>
      </c>
      <c r="C59" s="7" t="s">
        <v>238</v>
      </c>
      <c r="AQ59" s="74" t="s">
        <v>341</v>
      </c>
      <c r="AR59" s="26" t="s">
        <v>51</v>
      </c>
      <c r="AS59" t="s">
        <v>458</v>
      </c>
      <c r="AT59" t="s">
        <v>464</v>
      </c>
      <c r="AU59" t="s">
        <v>471</v>
      </c>
      <c r="AX59" t="b">
        <v>0</v>
      </c>
      <c r="AY59" t="str">
        <v/>
      </c>
      <c r="AZ59" t="str">
        <v/>
      </c>
      <c r="BA59" s="35" t="e" cm="1">
        <f t="array" ref="BA59">INDEX(AQ$1:AQ$210,SMALL(IF($AY$2:$AY$210=$BA$1,ROW($AY$2:$AY$210)),ROW()-ROW($BA$1)))</f>
        <v>#NUM!</v>
      </c>
      <c r="BB59" s="35" t="e" cm="1">
        <f t="array" ref="BB59">INDEX(AR$1:AR$210,SMALL(IF($AY$2:$AY$210=$BA$1,ROW($AY$2:$AY$210)),ROW()-ROW($BA$1)))</f>
        <v>#NUM!</v>
      </c>
      <c r="BC59" s="35" t="e" cm="1">
        <f t="array" ref="BC59">INDEX(AS$1:AS$210,SMALL(IF($AY$2:$AY$210=$BA$1,ROW($AY$2:$AY$210)),ROW()-ROW($BA$1)))</f>
        <v>#NUM!</v>
      </c>
      <c r="BD59" s="35" t="e" cm="1">
        <f t="array" ref="BD59">INDEX(AT$1:AT$210,SMALL(IF($AY$2:$AY$210=$BA$1,ROW($AY$2:$AY$210)),ROW()-ROW($BA$1)))</f>
        <v>#NUM!</v>
      </c>
      <c r="BE59" s="35" t="e" cm="1">
        <f t="array" ref="BE59">INDEX(AU$1:AU$210,SMALL(IF($AY$2:$AY$210=$BA$1,ROW($AY$2:$AY$210)),ROW()-ROW($BA$1)))</f>
        <v>#NUM!</v>
      </c>
    </row>
    <row r="60" spans="1:57" ht="40.049999999999997" customHeight="1" thickTop="1" thickBot="1" x14ac:dyDescent="0.35">
      <c r="A60" s="14" t="s">
        <v>239</v>
      </c>
      <c r="B60" s="17" t="s">
        <v>240</v>
      </c>
      <c r="C60" s="10" t="s">
        <v>241</v>
      </c>
      <c r="AQ60" s="74" t="s">
        <v>342</v>
      </c>
      <c r="AR60" s="26" t="s">
        <v>51</v>
      </c>
      <c r="AS60" t="s">
        <v>458</v>
      </c>
      <c r="AT60" t="s">
        <v>464</v>
      </c>
      <c r="AU60" t="s">
        <v>471</v>
      </c>
      <c r="AX60" t="b">
        <v>0</v>
      </c>
      <c r="AY60" t="str">
        <v/>
      </c>
      <c r="AZ60" t="str">
        <v/>
      </c>
      <c r="BA60" s="35" t="e" cm="1">
        <f t="array" ref="BA60">INDEX(AQ$1:AQ$210,SMALL(IF($AY$2:$AY$210=$BA$1,ROW($AY$2:$AY$210)),ROW()-ROW($BA$1)))</f>
        <v>#NUM!</v>
      </c>
      <c r="BB60" s="35" t="e" cm="1">
        <f t="array" ref="BB60">INDEX(AR$1:AR$210,SMALL(IF($AY$2:$AY$210=$BA$1,ROW($AY$2:$AY$210)),ROW()-ROW($BA$1)))</f>
        <v>#NUM!</v>
      </c>
      <c r="BC60" s="35" t="e" cm="1">
        <f t="array" ref="BC60">INDEX(AS$1:AS$210,SMALL(IF($AY$2:$AY$210=$BA$1,ROW($AY$2:$AY$210)),ROW()-ROW($BA$1)))</f>
        <v>#NUM!</v>
      </c>
      <c r="BD60" s="35" t="e" cm="1">
        <f t="array" ref="BD60">INDEX(AT$1:AT$210,SMALL(IF($AY$2:$AY$210=$BA$1,ROW($AY$2:$AY$210)),ROW()-ROW($BA$1)))</f>
        <v>#NUM!</v>
      </c>
      <c r="BE60" s="35" t="e" cm="1">
        <f t="array" ref="BE60">INDEX(AU$1:AU$210,SMALL(IF($AY$2:$AY$210=$BA$1,ROW($AY$2:$AY$210)),ROW()-ROW($BA$1)))</f>
        <v>#NUM!</v>
      </c>
    </row>
    <row r="61" spans="1:57" ht="40.049999999999997" customHeight="1" thickTop="1" thickBot="1" x14ac:dyDescent="0.35">
      <c r="A61" s="12" t="s">
        <v>242</v>
      </c>
      <c r="B61" s="13" t="s">
        <v>243</v>
      </c>
      <c r="C61" s="13" t="s">
        <v>244</v>
      </c>
      <c r="AQ61" s="71" t="s">
        <v>287</v>
      </c>
      <c r="AR61" s="26" t="s">
        <v>52</v>
      </c>
      <c r="AS61" t="s">
        <v>458</v>
      </c>
      <c r="AT61" t="s">
        <v>464</v>
      </c>
      <c r="AU61" t="s">
        <v>471</v>
      </c>
      <c r="AX61" t="b">
        <v>0</v>
      </c>
      <c r="AY61" t="str">
        <v/>
      </c>
      <c r="AZ61" t="str">
        <v/>
      </c>
      <c r="BA61" s="35" t="e" cm="1">
        <f t="array" ref="BA61">INDEX(AQ$1:AQ$210,SMALL(IF($AY$2:$AY$210=$BA$1,ROW($AY$2:$AY$210)),ROW()-ROW($BA$1)))</f>
        <v>#NUM!</v>
      </c>
      <c r="BB61" s="35" t="e" cm="1">
        <f t="array" ref="BB61">INDEX(AR$1:AR$210,SMALL(IF($AY$2:$AY$210=$BA$1,ROW($AY$2:$AY$210)),ROW()-ROW($BA$1)))</f>
        <v>#NUM!</v>
      </c>
      <c r="BC61" s="35" t="e" cm="1">
        <f t="array" ref="BC61">INDEX(AS$1:AS$210,SMALL(IF($AY$2:$AY$210=$BA$1,ROW($AY$2:$AY$210)),ROW()-ROW($BA$1)))</f>
        <v>#NUM!</v>
      </c>
      <c r="BD61" s="35" t="e" cm="1">
        <f t="array" ref="BD61">INDEX(AT$1:AT$210,SMALL(IF($AY$2:$AY$210=$BA$1,ROW($AY$2:$AY$210)),ROW()-ROW($BA$1)))</f>
        <v>#NUM!</v>
      </c>
      <c r="BE61" s="35" t="e" cm="1">
        <f t="array" ref="BE61">INDEX(AU$1:AU$210,SMALL(IF($AY$2:$AY$210=$BA$1,ROW($AY$2:$AY$210)),ROW()-ROW($BA$1)))</f>
        <v>#NUM!</v>
      </c>
    </row>
    <row r="62" spans="1:57" ht="40.049999999999997" customHeight="1" thickTop="1" thickBot="1" x14ac:dyDescent="0.35">
      <c r="A62" s="14" t="s">
        <v>245</v>
      </c>
      <c r="B62" s="10" t="s">
        <v>246</v>
      </c>
      <c r="C62" s="10" t="s">
        <v>247</v>
      </c>
      <c r="AQ62" s="72" t="s">
        <v>343</v>
      </c>
      <c r="AR62" s="26" t="s">
        <v>52</v>
      </c>
      <c r="AS62" t="s">
        <v>458</v>
      </c>
      <c r="AT62" t="s">
        <v>464</v>
      </c>
      <c r="AU62" t="s">
        <v>471</v>
      </c>
      <c r="AX62" t="b">
        <v>0</v>
      </c>
      <c r="AY62" t="str">
        <v/>
      </c>
      <c r="AZ62" t="str">
        <v/>
      </c>
      <c r="BA62" s="35" t="e" cm="1">
        <f t="array" ref="BA62">INDEX(AQ$1:AQ$210,SMALL(IF($AY$2:$AY$210=$BA$1,ROW($AY$2:$AY$210)),ROW()-ROW($BA$1)))</f>
        <v>#NUM!</v>
      </c>
      <c r="BB62" s="35" t="e" cm="1">
        <f t="array" ref="BB62">INDEX(AR$1:AR$210,SMALL(IF($AY$2:$AY$210=$BA$1,ROW($AY$2:$AY$210)),ROW()-ROW($BA$1)))</f>
        <v>#NUM!</v>
      </c>
      <c r="BC62" s="35" t="e" cm="1">
        <f t="array" ref="BC62">INDEX(AS$1:AS$210,SMALL(IF($AY$2:$AY$210=$BA$1,ROW($AY$2:$AY$210)),ROW()-ROW($BA$1)))</f>
        <v>#NUM!</v>
      </c>
      <c r="BD62" s="35" t="e" cm="1">
        <f t="array" ref="BD62">INDEX(AT$1:AT$210,SMALL(IF($AY$2:$AY$210=$BA$1,ROW($AY$2:$AY$210)),ROW()-ROW($BA$1)))</f>
        <v>#NUM!</v>
      </c>
      <c r="BE62" s="35" t="e" cm="1">
        <f t="array" ref="BE62">INDEX(AU$1:AU$210,SMALL(IF($AY$2:$AY$210=$BA$1,ROW($AY$2:$AY$210)),ROW()-ROW($BA$1)))</f>
        <v>#NUM!</v>
      </c>
    </row>
    <row r="63" spans="1:57" ht="40.049999999999997" customHeight="1" thickTop="1" thickBot="1" x14ac:dyDescent="0.35">
      <c r="A63" s="12" t="s">
        <v>248</v>
      </c>
      <c r="B63" s="7" t="s">
        <v>249</v>
      </c>
      <c r="C63" s="7" t="s">
        <v>250</v>
      </c>
      <c r="AQ63" s="72" t="s">
        <v>344</v>
      </c>
      <c r="AR63" s="26" t="s">
        <v>52</v>
      </c>
      <c r="AS63" t="s">
        <v>458</v>
      </c>
      <c r="AT63" t="s">
        <v>464</v>
      </c>
      <c r="AU63" t="s">
        <v>471</v>
      </c>
      <c r="AX63" t="b">
        <v>0</v>
      </c>
      <c r="AY63" t="str">
        <v/>
      </c>
      <c r="AZ63" t="str">
        <v/>
      </c>
      <c r="BA63" s="35" t="e" cm="1">
        <f t="array" ref="BA63">INDEX(AQ$1:AQ$210,SMALL(IF($AY$2:$AY$210=$BA$1,ROW($AY$2:$AY$210)),ROW()-ROW($BA$1)))</f>
        <v>#NUM!</v>
      </c>
      <c r="BB63" s="35" t="e" cm="1">
        <f t="array" ref="BB63">INDEX(AR$1:AR$210,SMALL(IF($AY$2:$AY$210=$BA$1,ROW($AY$2:$AY$210)),ROW()-ROW($BA$1)))</f>
        <v>#NUM!</v>
      </c>
      <c r="BC63" s="35" t="e" cm="1">
        <f t="array" ref="BC63">INDEX(AS$1:AS$210,SMALL(IF($AY$2:$AY$210=$BA$1,ROW($AY$2:$AY$210)),ROW()-ROW($BA$1)))</f>
        <v>#NUM!</v>
      </c>
      <c r="BD63" s="35" t="e" cm="1">
        <f t="array" ref="BD63">INDEX(AT$1:AT$210,SMALL(IF($AY$2:$AY$210=$BA$1,ROW($AY$2:$AY$210)),ROW()-ROW($BA$1)))</f>
        <v>#NUM!</v>
      </c>
      <c r="BE63" s="35" t="e" cm="1">
        <f t="array" ref="BE63">INDEX(AU$1:AU$210,SMALL(IF($AY$2:$AY$210=$BA$1,ROW($AY$2:$AY$210)),ROW()-ROW($BA$1)))</f>
        <v>#NUM!</v>
      </c>
    </row>
    <row r="64" spans="1:57" ht="40.049999999999997" customHeight="1" thickTop="1" thickBot="1" x14ac:dyDescent="0.35">
      <c r="A64" s="14" t="s">
        <v>251</v>
      </c>
      <c r="B64" s="10" t="s">
        <v>252</v>
      </c>
      <c r="C64" s="10" t="s">
        <v>253</v>
      </c>
      <c r="AQ64" s="72" t="s">
        <v>345</v>
      </c>
      <c r="AR64" s="26" t="s">
        <v>52</v>
      </c>
      <c r="AS64" t="s">
        <v>458</v>
      </c>
      <c r="AT64" t="s">
        <v>464</v>
      </c>
      <c r="AU64" t="s">
        <v>471</v>
      </c>
      <c r="AX64" t="b">
        <v>0</v>
      </c>
      <c r="AY64" t="str">
        <v/>
      </c>
      <c r="AZ64" t="str">
        <v/>
      </c>
      <c r="BA64" s="35" t="e" cm="1">
        <f t="array" ref="BA64">INDEX(AQ$1:AQ$210,SMALL(IF($AY$2:$AY$210=$BA$1,ROW($AY$2:$AY$210)),ROW()-ROW($BA$1)))</f>
        <v>#NUM!</v>
      </c>
      <c r="BB64" s="35" t="e" cm="1">
        <f t="array" ref="BB64">INDEX(AR$1:AR$210,SMALL(IF($AY$2:$AY$210=$BA$1,ROW($AY$2:$AY$210)),ROW()-ROW($BA$1)))</f>
        <v>#NUM!</v>
      </c>
      <c r="BC64" s="35" t="e" cm="1">
        <f t="array" ref="BC64">INDEX(AS$1:AS$210,SMALL(IF($AY$2:$AY$210=$BA$1,ROW($AY$2:$AY$210)),ROW()-ROW($BA$1)))</f>
        <v>#NUM!</v>
      </c>
      <c r="BD64" s="35" t="e" cm="1">
        <f t="array" ref="BD64">INDEX(AT$1:AT$210,SMALL(IF($AY$2:$AY$210=$BA$1,ROW($AY$2:$AY$210)),ROW()-ROW($BA$1)))</f>
        <v>#NUM!</v>
      </c>
      <c r="BE64" s="35" t="e" cm="1">
        <f t="array" ref="BE64">INDEX(AU$1:AU$210,SMALL(IF($AY$2:$AY$210=$BA$1,ROW($AY$2:$AY$210)),ROW()-ROW($BA$1)))</f>
        <v>#NUM!</v>
      </c>
    </row>
    <row r="65" spans="1:57" ht="40.049999999999997" customHeight="1" thickTop="1" thickBot="1" x14ac:dyDescent="0.35">
      <c r="A65" s="12" t="s">
        <v>254</v>
      </c>
      <c r="B65" s="13" t="s">
        <v>255</v>
      </c>
      <c r="C65" s="13" t="s">
        <v>256</v>
      </c>
      <c r="AQ65" s="72" t="s">
        <v>346</v>
      </c>
      <c r="AR65" s="26" t="s">
        <v>52</v>
      </c>
      <c r="AS65" t="s">
        <v>458</v>
      </c>
      <c r="AT65" t="s">
        <v>464</v>
      </c>
      <c r="AU65" t="s">
        <v>471</v>
      </c>
      <c r="AX65" t="b">
        <v>0</v>
      </c>
      <c r="AY65" t="str">
        <v/>
      </c>
      <c r="AZ65" t="str">
        <v/>
      </c>
      <c r="BA65" s="35" t="e" cm="1">
        <f t="array" ref="BA65">INDEX(AQ$1:AQ$210,SMALL(IF($AY$2:$AY$210=$BA$1,ROW($AY$2:$AY$210)),ROW()-ROW($BA$1)))</f>
        <v>#NUM!</v>
      </c>
      <c r="BB65" s="35" t="e" cm="1">
        <f t="array" ref="BB65">INDEX(AR$1:AR$210,SMALL(IF($AY$2:$AY$210=$BA$1,ROW($AY$2:$AY$210)),ROW()-ROW($BA$1)))</f>
        <v>#NUM!</v>
      </c>
      <c r="BC65" s="35" t="e" cm="1">
        <f t="array" ref="BC65">INDEX(AS$1:AS$210,SMALL(IF($AY$2:$AY$210=$BA$1,ROW($AY$2:$AY$210)),ROW()-ROW($BA$1)))</f>
        <v>#NUM!</v>
      </c>
      <c r="BD65" s="35" t="e" cm="1">
        <f t="array" ref="BD65">INDEX(AT$1:AT$210,SMALL(IF($AY$2:$AY$210=$BA$1,ROW($AY$2:$AY$210)),ROW()-ROW($BA$1)))</f>
        <v>#NUM!</v>
      </c>
      <c r="BE65" s="35" t="e" cm="1">
        <f t="array" ref="BE65">INDEX(AU$1:AU$210,SMALL(IF($AY$2:$AY$210=$BA$1,ROW($AY$2:$AY$210)),ROW()-ROW($BA$1)))</f>
        <v>#NUM!</v>
      </c>
    </row>
    <row r="66" spans="1:57" ht="40.049999999999997" customHeight="1" thickTop="1" thickBot="1" x14ac:dyDescent="0.35">
      <c r="A66" s="21" t="s">
        <v>257</v>
      </c>
      <c r="B66" s="19" t="s">
        <v>258</v>
      </c>
      <c r="C66" s="24" t="s">
        <v>286</v>
      </c>
      <c r="AQ66" s="72" t="s">
        <v>347</v>
      </c>
      <c r="AR66" s="26" t="s">
        <v>52</v>
      </c>
      <c r="AS66" t="s">
        <v>458</v>
      </c>
      <c r="AT66" t="s">
        <v>464</v>
      </c>
      <c r="AU66" t="s">
        <v>471</v>
      </c>
      <c r="AX66" t="b">
        <v>0</v>
      </c>
      <c r="AY66" t="str">
        <v/>
      </c>
      <c r="AZ66" t="str">
        <v/>
      </c>
      <c r="BA66" s="35" t="e" cm="1">
        <f t="array" ref="BA66">INDEX(AQ$1:AQ$210,SMALL(IF($AY$2:$AY$210=$BA$1,ROW($AY$2:$AY$210)),ROW()-ROW($BA$1)))</f>
        <v>#NUM!</v>
      </c>
      <c r="BB66" s="35" t="e" cm="1">
        <f t="array" ref="BB66">INDEX(AR$1:AR$210,SMALL(IF($AY$2:$AY$210=$BA$1,ROW($AY$2:$AY$210)),ROW()-ROW($BA$1)))</f>
        <v>#NUM!</v>
      </c>
      <c r="BC66" s="35" t="e" cm="1">
        <f t="array" ref="BC66">INDEX(AS$1:AS$210,SMALL(IF($AY$2:$AY$210=$BA$1,ROW($AY$2:$AY$210)),ROW()-ROW($BA$1)))</f>
        <v>#NUM!</v>
      </c>
      <c r="BD66" s="35" t="e" cm="1">
        <f t="array" ref="BD66">INDEX(AT$1:AT$210,SMALL(IF($AY$2:$AY$210=$BA$1,ROW($AY$2:$AY$210)),ROW()-ROW($BA$1)))</f>
        <v>#NUM!</v>
      </c>
      <c r="BE66" s="35" t="e" cm="1">
        <f t="array" ref="BE66">INDEX(AU$1:AU$210,SMALL(IF($AY$2:$AY$210=$BA$1,ROW($AY$2:$AY$210)),ROW()-ROW($BA$1)))</f>
        <v>#NUM!</v>
      </c>
    </row>
    <row r="67" spans="1:57" ht="40.049999999999997" customHeight="1" thickTop="1" thickBot="1" x14ac:dyDescent="0.35">
      <c r="A67" s="14"/>
      <c r="B67" s="20"/>
      <c r="C67" s="8"/>
      <c r="AQ67" s="72" t="s">
        <v>348</v>
      </c>
      <c r="AR67" s="26" t="s">
        <v>52</v>
      </c>
      <c r="AS67" t="s">
        <v>458</v>
      </c>
      <c r="AT67" t="s">
        <v>464</v>
      </c>
      <c r="AU67" t="s">
        <v>471</v>
      </c>
      <c r="AX67" t="b">
        <v>0</v>
      </c>
      <c r="AY67" t="str">
        <v/>
      </c>
      <c r="AZ67" t="str">
        <v/>
      </c>
      <c r="BA67" s="35" t="e" cm="1">
        <f t="array" ref="BA67">INDEX(AQ$1:AQ$210,SMALL(IF($AY$2:$AY$210=$BA$1,ROW($AY$2:$AY$210)),ROW()-ROW($BA$1)))</f>
        <v>#NUM!</v>
      </c>
      <c r="BB67" s="35" t="e" cm="1">
        <f t="array" ref="BB67">INDEX(AR$1:AR$210,SMALL(IF($AY$2:$AY$210=$BA$1,ROW($AY$2:$AY$210)),ROW()-ROW($BA$1)))</f>
        <v>#NUM!</v>
      </c>
      <c r="BC67" s="35" t="e" cm="1">
        <f t="array" ref="BC67">INDEX(AS$1:AS$210,SMALL(IF($AY$2:$AY$210=$BA$1,ROW($AY$2:$AY$210)),ROW()-ROW($BA$1)))</f>
        <v>#NUM!</v>
      </c>
      <c r="BD67" s="35" t="e" cm="1">
        <f t="array" ref="BD67">INDEX(AT$1:AT$210,SMALL(IF($AY$2:$AY$210=$BA$1,ROW($AY$2:$AY$210)),ROW()-ROW($BA$1)))</f>
        <v>#NUM!</v>
      </c>
      <c r="BE67" s="35" t="e" cm="1">
        <f t="array" ref="BE67">INDEX(AU$1:AU$210,SMALL(IF($AY$2:$AY$210=$BA$1,ROW($AY$2:$AY$210)),ROW()-ROW($BA$1)))</f>
        <v>#NUM!</v>
      </c>
    </row>
    <row r="68" spans="1:57" ht="40.049999999999997" customHeight="1" thickTop="1" thickBot="1" x14ac:dyDescent="0.35">
      <c r="A68" s="12" t="s">
        <v>259</v>
      </c>
      <c r="B68" s="7" t="s">
        <v>260</v>
      </c>
      <c r="C68" s="13" t="s">
        <v>261</v>
      </c>
      <c r="AQ68" s="72" t="s">
        <v>285</v>
      </c>
      <c r="AR68" s="26" t="s">
        <v>52</v>
      </c>
      <c r="AS68" t="s">
        <v>458</v>
      </c>
      <c r="AT68" t="s">
        <v>464</v>
      </c>
      <c r="AU68" t="s">
        <v>471</v>
      </c>
      <c r="AX68" t="b">
        <v>0</v>
      </c>
      <c r="AY68" t="str">
        <v/>
      </c>
      <c r="AZ68" t="str">
        <v/>
      </c>
      <c r="BA68" s="35" t="e" cm="1">
        <f t="array" ref="BA68">INDEX(AQ$1:AQ$210,SMALL(IF($AY$2:$AY$210=$BA$1,ROW($AY$2:$AY$210)),ROW()-ROW($BA$1)))</f>
        <v>#NUM!</v>
      </c>
      <c r="BB68" s="35" t="e" cm="1">
        <f t="array" ref="BB68">INDEX(AR$1:AR$210,SMALL(IF($AY$2:$AY$210=$BA$1,ROW($AY$2:$AY$210)),ROW()-ROW($BA$1)))</f>
        <v>#NUM!</v>
      </c>
      <c r="BC68" s="35" t="e" cm="1">
        <f t="array" ref="BC68">INDEX(AS$1:AS$210,SMALL(IF($AY$2:$AY$210=$BA$1,ROW($AY$2:$AY$210)),ROW()-ROW($BA$1)))</f>
        <v>#NUM!</v>
      </c>
      <c r="BD68" s="35" t="e" cm="1">
        <f t="array" ref="BD68">INDEX(AT$1:AT$210,SMALL(IF($AY$2:$AY$210=$BA$1,ROW($AY$2:$AY$210)),ROW()-ROW($BA$1)))</f>
        <v>#NUM!</v>
      </c>
      <c r="BE68" s="35" t="e" cm="1">
        <f t="array" ref="BE68">INDEX(AU$1:AU$210,SMALL(IF($AY$2:$AY$210=$BA$1,ROW($AY$2:$AY$210)),ROW()-ROW($BA$1)))</f>
        <v>#NUM!</v>
      </c>
    </row>
    <row r="69" spans="1:57" ht="40.049999999999997" customHeight="1" thickTop="1" thickBot="1" x14ac:dyDescent="0.35">
      <c r="A69" s="14" t="s">
        <v>262</v>
      </c>
      <c r="B69" s="11" t="s">
        <v>263</v>
      </c>
      <c r="C69" s="10" t="s">
        <v>264</v>
      </c>
      <c r="AQ69" s="72" t="s">
        <v>211</v>
      </c>
      <c r="AR69" s="26" t="s">
        <v>52</v>
      </c>
      <c r="AS69" t="s">
        <v>458</v>
      </c>
      <c r="AT69" t="s">
        <v>464</v>
      </c>
      <c r="AU69" t="s">
        <v>471</v>
      </c>
      <c r="AX69" t="b">
        <v>0</v>
      </c>
      <c r="AY69" t="str">
        <v/>
      </c>
      <c r="AZ69" t="str">
        <v/>
      </c>
      <c r="BA69" s="35" t="e" cm="1">
        <f t="array" ref="BA69">INDEX(AQ$1:AQ$210,SMALL(IF($AY$2:$AY$210=$BA$1,ROW($AY$2:$AY$210)),ROW()-ROW($BA$1)))</f>
        <v>#NUM!</v>
      </c>
      <c r="BB69" s="35" t="e" cm="1">
        <f t="array" ref="BB69">INDEX(AR$1:AR$210,SMALL(IF($AY$2:$AY$210=$BA$1,ROW($AY$2:$AY$210)),ROW()-ROW($BA$1)))</f>
        <v>#NUM!</v>
      </c>
      <c r="BC69" s="35" t="e" cm="1">
        <f t="array" ref="BC69">INDEX(AS$1:AS$210,SMALL(IF($AY$2:$AY$210=$BA$1,ROW($AY$2:$AY$210)),ROW()-ROW($BA$1)))</f>
        <v>#NUM!</v>
      </c>
      <c r="BD69" s="35" t="e" cm="1">
        <f t="array" ref="BD69">INDEX(AT$1:AT$210,SMALL(IF($AY$2:$AY$210=$BA$1,ROW($AY$2:$AY$210)),ROW()-ROW($BA$1)))</f>
        <v>#NUM!</v>
      </c>
      <c r="BE69" s="35" t="e" cm="1">
        <f t="array" ref="BE69">INDEX(AU$1:AU$210,SMALL(IF($AY$2:$AY$210=$BA$1,ROW($AY$2:$AY$210)),ROW()-ROW($BA$1)))</f>
        <v>#NUM!</v>
      </c>
    </row>
    <row r="70" spans="1:57" ht="40.049999999999997" customHeight="1" thickTop="1" thickBot="1" x14ac:dyDescent="0.35">
      <c r="A70" s="14" t="s">
        <v>265</v>
      </c>
      <c r="B70" s="11" t="s">
        <v>266</v>
      </c>
      <c r="C70" s="10" t="s">
        <v>267</v>
      </c>
      <c r="AQ70" s="72" t="s">
        <v>349</v>
      </c>
      <c r="AR70" s="26" t="s">
        <v>52</v>
      </c>
      <c r="AS70" t="s">
        <v>458</v>
      </c>
      <c r="AT70" t="s">
        <v>464</v>
      </c>
      <c r="AU70" t="s">
        <v>471</v>
      </c>
      <c r="AX70" t="b">
        <v>0</v>
      </c>
      <c r="AY70" t="str">
        <v/>
      </c>
      <c r="AZ70" t="str">
        <v/>
      </c>
      <c r="BA70" s="35" t="e" cm="1">
        <f t="array" ref="BA70">INDEX(AQ$1:AQ$210,SMALL(IF($AY$2:$AY$210=$BA$1,ROW($AY$2:$AY$210)),ROW()-ROW($BA$1)))</f>
        <v>#NUM!</v>
      </c>
      <c r="BB70" s="35" t="e" cm="1">
        <f t="array" ref="BB70">INDEX(AR$1:AR$210,SMALL(IF($AY$2:$AY$210=$BA$1,ROW($AY$2:$AY$210)),ROW()-ROW($BA$1)))</f>
        <v>#NUM!</v>
      </c>
      <c r="BC70" s="35" t="e" cm="1">
        <f t="array" ref="BC70">INDEX(AS$1:AS$210,SMALL(IF($AY$2:$AY$210=$BA$1,ROW($AY$2:$AY$210)),ROW()-ROW($BA$1)))</f>
        <v>#NUM!</v>
      </c>
      <c r="BD70" s="35" t="e" cm="1">
        <f t="array" ref="BD70">INDEX(AT$1:AT$210,SMALL(IF($AY$2:$AY$210=$BA$1,ROW($AY$2:$AY$210)),ROW()-ROW($BA$1)))</f>
        <v>#NUM!</v>
      </c>
      <c r="BE70" s="35" t="e" cm="1">
        <f t="array" ref="BE70">INDEX(AU$1:AU$210,SMALL(IF($AY$2:$AY$210=$BA$1,ROW($AY$2:$AY$210)),ROW()-ROW($BA$1)))</f>
        <v>#NUM!</v>
      </c>
    </row>
    <row r="71" spans="1:57" ht="40.049999999999997" customHeight="1" thickTop="1" thickBot="1" x14ac:dyDescent="0.35">
      <c r="A71" s="14" t="s">
        <v>268</v>
      </c>
      <c r="B71" s="11" t="s">
        <v>269</v>
      </c>
      <c r="C71" s="11" t="s">
        <v>270</v>
      </c>
      <c r="AQ71" s="72" t="s">
        <v>309</v>
      </c>
      <c r="AR71" s="26" t="s">
        <v>52</v>
      </c>
      <c r="AS71" t="s">
        <v>458</v>
      </c>
      <c r="AT71" t="s">
        <v>464</v>
      </c>
      <c r="AU71" t="s">
        <v>471</v>
      </c>
      <c r="AX71" t="b">
        <v>0</v>
      </c>
      <c r="AY71" t="str">
        <v/>
      </c>
      <c r="AZ71" t="str">
        <v/>
      </c>
      <c r="BA71" s="35" t="e" cm="1">
        <f t="array" ref="BA71">INDEX(AQ$1:AQ$210,SMALL(IF($AY$2:$AY$210=$BA$1,ROW($AY$2:$AY$210)),ROW()-ROW($BA$1)))</f>
        <v>#NUM!</v>
      </c>
      <c r="BB71" s="35" t="e" cm="1">
        <f t="array" ref="BB71">INDEX(AR$1:AR$210,SMALL(IF($AY$2:$AY$210=$BA$1,ROW($AY$2:$AY$210)),ROW()-ROW($BA$1)))</f>
        <v>#NUM!</v>
      </c>
      <c r="BC71" s="35" t="e" cm="1">
        <f t="array" ref="BC71">INDEX(AS$1:AS$210,SMALL(IF($AY$2:$AY$210=$BA$1,ROW($AY$2:$AY$210)),ROW()-ROW($BA$1)))</f>
        <v>#NUM!</v>
      </c>
      <c r="BD71" s="35" t="e" cm="1">
        <f t="array" ref="BD71">INDEX(AT$1:AT$210,SMALL(IF($AY$2:$AY$210=$BA$1,ROW($AY$2:$AY$210)),ROW()-ROW($BA$1)))</f>
        <v>#NUM!</v>
      </c>
      <c r="BE71" s="35" t="e" cm="1">
        <f t="array" ref="BE71">INDEX(AU$1:AU$210,SMALL(IF($AY$2:$AY$210=$BA$1,ROW($AY$2:$AY$210)),ROW()-ROW($BA$1)))</f>
        <v>#NUM!</v>
      </c>
    </row>
    <row r="72" spans="1:57" ht="40.049999999999997" customHeight="1" thickTop="1" thickBot="1" x14ac:dyDescent="0.35">
      <c r="A72" s="6" t="s">
        <v>271</v>
      </c>
      <c r="B72" s="7" t="s">
        <v>272</v>
      </c>
      <c r="C72" s="7" t="s">
        <v>273</v>
      </c>
      <c r="AQ72" s="72" t="s">
        <v>350</v>
      </c>
      <c r="AR72" s="26" t="s">
        <v>52</v>
      </c>
      <c r="AS72" t="s">
        <v>458</v>
      </c>
      <c r="AT72" t="s">
        <v>464</v>
      </c>
      <c r="AU72" t="s">
        <v>471</v>
      </c>
      <c r="AX72" t="b">
        <v>0</v>
      </c>
      <c r="AY72" t="str">
        <v/>
      </c>
      <c r="AZ72" t="str">
        <v/>
      </c>
      <c r="BA72" s="35" t="e" cm="1">
        <f t="array" ref="BA72">INDEX(AQ$1:AQ$210,SMALL(IF($AY$2:$AY$210=$BA$1,ROW($AY$2:$AY$210)),ROW()-ROW($BA$1)))</f>
        <v>#NUM!</v>
      </c>
      <c r="BB72" s="35" t="e" cm="1">
        <f t="array" ref="BB72">INDEX(AR$1:AR$210,SMALL(IF($AY$2:$AY$210=$BA$1,ROW($AY$2:$AY$210)),ROW()-ROW($BA$1)))</f>
        <v>#NUM!</v>
      </c>
      <c r="BC72" s="35" t="e" cm="1">
        <f t="array" ref="BC72">INDEX(AS$1:AS$210,SMALL(IF($AY$2:$AY$210=$BA$1,ROW($AY$2:$AY$210)),ROW()-ROW($BA$1)))</f>
        <v>#NUM!</v>
      </c>
      <c r="BD72" s="35" t="e" cm="1">
        <f t="array" ref="BD72">INDEX(AT$1:AT$210,SMALL(IF($AY$2:$AY$210=$BA$1,ROW($AY$2:$AY$210)),ROW()-ROW($BA$1)))</f>
        <v>#NUM!</v>
      </c>
      <c r="BE72" s="35" t="e" cm="1">
        <f t="array" ref="BE72">INDEX(AU$1:AU$210,SMALL(IF($AY$2:$AY$210=$BA$1,ROW($AY$2:$AY$210)),ROW()-ROW($BA$1)))</f>
        <v>#NUM!</v>
      </c>
    </row>
    <row r="73" spans="1:57" ht="40.049999999999997" customHeight="1" thickTop="1" thickBot="1" x14ac:dyDescent="0.35">
      <c r="A73" s="14" t="s">
        <v>274</v>
      </c>
      <c r="B73" s="11" t="s">
        <v>275</v>
      </c>
      <c r="C73" s="10" t="s">
        <v>276</v>
      </c>
      <c r="AQ73" s="69" t="s">
        <v>351</v>
      </c>
      <c r="AR73" s="26" t="s">
        <v>53</v>
      </c>
      <c r="AS73" t="s">
        <v>458</v>
      </c>
      <c r="AT73" t="s">
        <v>465</v>
      </c>
      <c r="AU73" t="s">
        <v>472</v>
      </c>
      <c r="AX73" t="b">
        <v>0</v>
      </c>
      <c r="AY73" t="str">
        <v/>
      </c>
      <c r="AZ73" t="str">
        <v/>
      </c>
      <c r="BA73" s="35" t="e" cm="1">
        <f t="array" ref="BA73">INDEX(AQ$1:AQ$210,SMALL(IF($AY$2:$AY$210=$BA$1,ROW($AY$2:$AY$210)),ROW()-ROW($BA$1)))</f>
        <v>#NUM!</v>
      </c>
      <c r="BB73" s="35" t="e" cm="1">
        <f t="array" ref="BB73">INDEX(AR$1:AR$210,SMALL(IF($AY$2:$AY$210=$BA$1,ROW($AY$2:$AY$210)),ROW()-ROW($BA$1)))</f>
        <v>#NUM!</v>
      </c>
      <c r="BC73" s="35" t="e" cm="1">
        <f t="array" ref="BC73">INDEX(AS$1:AS$210,SMALL(IF($AY$2:$AY$210=$BA$1,ROW($AY$2:$AY$210)),ROW()-ROW($BA$1)))</f>
        <v>#NUM!</v>
      </c>
      <c r="BD73" s="35" t="e" cm="1">
        <f t="array" ref="BD73">INDEX(AT$1:AT$210,SMALL(IF($AY$2:$AY$210=$BA$1,ROW($AY$2:$AY$210)),ROW()-ROW($BA$1)))</f>
        <v>#NUM!</v>
      </c>
      <c r="BE73" s="35" t="e" cm="1">
        <f t="array" ref="BE73">INDEX(AU$1:AU$210,SMALL(IF($AY$2:$AY$210=$BA$1,ROW($AY$2:$AY$210)),ROW()-ROW($BA$1)))</f>
        <v>#NUM!</v>
      </c>
    </row>
    <row r="74" spans="1:57" ht="40.049999999999997" customHeight="1" thickTop="1" thickBot="1" x14ac:dyDescent="0.35">
      <c r="A74" s="6" t="s">
        <v>277</v>
      </c>
      <c r="B74" s="7" t="s">
        <v>278</v>
      </c>
      <c r="C74" s="13" t="s">
        <v>279</v>
      </c>
      <c r="AQ74" s="70" t="s">
        <v>352</v>
      </c>
      <c r="AR74" s="26" t="s">
        <v>53</v>
      </c>
      <c r="AS74" t="s">
        <v>458</v>
      </c>
      <c r="AT74" t="s">
        <v>465</v>
      </c>
      <c r="AU74" t="s">
        <v>472</v>
      </c>
      <c r="AX74" t="b">
        <v>0</v>
      </c>
      <c r="AY74" t="str">
        <v/>
      </c>
      <c r="AZ74" t="str">
        <v/>
      </c>
      <c r="BA74" s="35" t="e" cm="1">
        <f t="array" ref="BA74">INDEX(AQ$1:AQ$210,SMALL(IF($AY$2:$AY$210=$BA$1,ROW($AY$2:$AY$210)),ROW()-ROW($BA$1)))</f>
        <v>#NUM!</v>
      </c>
      <c r="BB74" s="35" t="e" cm="1">
        <f t="array" ref="BB74">INDEX(AR$1:AR$210,SMALL(IF($AY$2:$AY$210=$BA$1,ROW($AY$2:$AY$210)),ROW()-ROW($BA$1)))</f>
        <v>#NUM!</v>
      </c>
      <c r="BC74" s="35" t="e" cm="1">
        <f t="array" ref="BC74">INDEX(AS$1:AS$210,SMALL(IF($AY$2:$AY$210=$BA$1,ROW($AY$2:$AY$210)),ROW()-ROW($BA$1)))</f>
        <v>#NUM!</v>
      </c>
      <c r="BD74" s="35" t="e" cm="1">
        <f t="array" ref="BD74">INDEX(AT$1:AT$210,SMALL(IF($AY$2:$AY$210=$BA$1,ROW($AY$2:$AY$210)),ROW()-ROW($BA$1)))</f>
        <v>#NUM!</v>
      </c>
      <c r="BE74" s="35" t="e" cm="1">
        <f t="array" ref="BE74">INDEX(AU$1:AU$210,SMALL(IF($AY$2:$AY$210=$BA$1,ROW($AY$2:$AY$210)),ROW()-ROW($BA$1)))</f>
        <v>#NUM!</v>
      </c>
    </row>
    <row r="75" spans="1:57" ht="40.049999999999997" customHeight="1" thickTop="1" thickBot="1" x14ac:dyDescent="0.35">
      <c r="A75" s="18"/>
      <c r="AQ75" s="70" t="s">
        <v>353</v>
      </c>
      <c r="AR75" s="26" t="s">
        <v>53</v>
      </c>
      <c r="AS75" t="s">
        <v>458</v>
      </c>
      <c r="AT75" t="s">
        <v>465</v>
      </c>
      <c r="AU75" t="s">
        <v>472</v>
      </c>
      <c r="AX75" t="b">
        <v>0</v>
      </c>
      <c r="AY75" t="str">
        <v/>
      </c>
      <c r="AZ75" t="str">
        <v/>
      </c>
      <c r="BA75" s="35" t="e" cm="1">
        <f t="array" ref="BA75">INDEX(AQ$1:AQ$210,SMALL(IF($AY$2:$AY$210=$BA$1,ROW($AY$2:$AY$210)),ROW()-ROW($BA$1)))</f>
        <v>#NUM!</v>
      </c>
      <c r="BB75" s="35" t="e" cm="1">
        <f t="array" ref="BB75">INDEX(AR$1:AR$210,SMALL(IF($AY$2:$AY$210=$BA$1,ROW($AY$2:$AY$210)),ROW()-ROW($BA$1)))</f>
        <v>#NUM!</v>
      </c>
      <c r="BC75" s="35" t="e" cm="1">
        <f t="array" ref="BC75">INDEX(AS$1:AS$210,SMALL(IF($AY$2:$AY$210=$BA$1,ROW($AY$2:$AY$210)),ROW()-ROW($BA$1)))</f>
        <v>#NUM!</v>
      </c>
      <c r="BD75" s="35" t="e" cm="1">
        <f t="array" ref="BD75">INDEX(AT$1:AT$210,SMALL(IF($AY$2:$AY$210=$BA$1,ROW($AY$2:$AY$210)),ROW()-ROW($BA$1)))</f>
        <v>#NUM!</v>
      </c>
      <c r="BE75" s="35" t="e" cm="1">
        <f t="array" ref="BE75">INDEX(AU$1:AU$210,SMALL(IF($AY$2:$AY$210=$BA$1,ROW($AY$2:$AY$210)),ROW()-ROW($BA$1)))</f>
        <v>#NUM!</v>
      </c>
    </row>
    <row r="76" spans="1:57" ht="32.4" thickTop="1" thickBot="1" x14ac:dyDescent="0.35">
      <c r="AQ76" s="70" t="s">
        <v>316</v>
      </c>
      <c r="AR76" s="26" t="s">
        <v>53</v>
      </c>
      <c r="AS76" t="s">
        <v>458</v>
      </c>
      <c r="AT76" t="s">
        <v>465</v>
      </c>
      <c r="AU76" t="s">
        <v>472</v>
      </c>
      <c r="AX76" t="b">
        <v>0</v>
      </c>
      <c r="AY76" t="str">
        <v/>
      </c>
      <c r="AZ76" t="str">
        <v/>
      </c>
      <c r="BA76" s="35" t="e" cm="1">
        <f t="array" ref="BA76">INDEX(AQ$1:AQ$210,SMALL(IF($AY$2:$AY$210=$BA$1,ROW($AY$2:$AY$210)),ROW()-ROW($BA$1)))</f>
        <v>#NUM!</v>
      </c>
      <c r="BB76" s="35" t="e" cm="1">
        <f t="array" ref="BB76">INDEX(AR$1:AR$210,SMALL(IF($AY$2:$AY$210=$BA$1,ROW($AY$2:$AY$210)),ROW()-ROW($BA$1)))</f>
        <v>#NUM!</v>
      </c>
      <c r="BC76" s="35" t="e" cm="1">
        <f t="array" ref="BC76">INDEX(AS$1:AS$210,SMALL(IF($AY$2:$AY$210=$BA$1,ROW($AY$2:$AY$210)),ROW()-ROW($BA$1)))</f>
        <v>#NUM!</v>
      </c>
      <c r="BD76" s="35" t="e" cm="1">
        <f t="array" ref="BD76">INDEX(AT$1:AT$210,SMALL(IF($AY$2:$AY$210=$BA$1,ROW($AY$2:$AY$210)),ROW()-ROW($BA$1)))</f>
        <v>#NUM!</v>
      </c>
      <c r="BE76" s="35" t="e" cm="1">
        <f t="array" ref="BE76">INDEX(AU$1:AU$210,SMALL(IF($AY$2:$AY$210=$BA$1,ROW($AY$2:$AY$210)),ROW()-ROW($BA$1)))</f>
        <v>#NUM!</v>
      </c>
    </row>
    <row r="77" spans="1:57" ht="32.4" thickTop="1" thickBot="1" x14ac:dyDescent="0.35">
      <c r="AQ77" s="70" t="s">
        <v>354</v>
      </c>
      <c r="AR77" s="26" t="s">
        <v>53</v>
      </c>
      <c r="AS77" t="s">
        <v>458</v>
      </c>
      <c r="AT77" t="s">
        <v>465</v>
      </c>
      <c r="AU77" t="s">
        <v>472</v>
      </c>
      <c r="AX77" t="b">
        <v>0</v>
      </c>
      <c r="AY77" t="str">
        <v/>
      </c>
      <c r="AZ77" t="str">
        <v/>
      </c>
      <c r="BA77" s="35" t="e" cm="1">
        <f t="array" ref="BA77">INDEX(AQ$1:AQ$210,SMALL(IF($AY$2:$AY$210=$BA$1,ROW($AY$2:$AY$210)),ROW()-ROW($BA$1)))</f>
        <v>#NUM!</v>
      </c>
      <c r="BB77" s="35" t="e" cm="1">
        <f t="array" ref="BB77">INDEX(AR$1:AR$210,SMALL(IF($AY$2:$AY$210=$BA$1,ROW($AY$2:$AY$210)),ROW()-ROW($BA$1)))</f>
        <v>#NUM!</v>
      </c>
      <c r="BC77" s="35" t="e" cm="1">
        <f t="array" ref="BC77">INDEX(AS$1:AS$210,SMALL(IF($AY$2:$AY$210=$BA$1,ROW($AY$2:$AY$210)),ROW()-ROW($BA$1)))</f>
        <v>#NUM!</v>
      </c>
      <c r="BD77" s="35" t="e" cm="1">
        <f t="array" ref="BD77">INDEX(AT$1:AT$210,SMALL(IF($AY$2:$AY$210=$BA$1,ROW($AY$2:$AY$210)),ROW()-ROW($BA$1)))</f>
        <v>#NUM!</v>
      </c>
      <c r="BE77" s="35" t="e" cm="1">
        <f t="array" ref="BE77">INDEX(AU$1:AU$210,SMALL(IF($AY$2:$AY$210=$BA$1,ROW($AY$2:$AY$210)),ROW()-ROW($BA$1)))</f>
        <v>#NUM!</v>
      </c>
    </row>
    <row r="78" spans="1:57" ht="16.8" thickTop="1" thickBot="1" x14ac:dyDescent="0.35">
      <c r="AQ78" s="70" t="s">
        <v>355</v>
      </c>
      <c r="AR78" s="26" t="s">
        <v>53</v>
      </c>
      <c r="AS78" t="s">
        <v>458</v>
      </c>
      <c r="AT78" t="s">
        <v>465</v>
      </c>
      <c r="AU78" t="s">
        <v>472</v>
      </c>
      <c r="AX78" t="b">
        <v>0</v>
      </c>
      <c r="AY78" t="str">
        <v/>
      </c>
      <c r="AZ78" t="str">
        <v/>
      </c>
      <c r="BA78" s="35" t="e" cm="1">
        <f t="array" ref="BA78">INDEX(AQ$1:AQ$210,SMALL(IF($AY$2:$AY$210=$BA$1,ROW($AY$2:$AY$210)),ROW()-ROW($BA$1)))</f>
        <v>#NUM!</v>
      </c>
      <c r="BB78" s="35" t="e" cm="1">
        <f t="array" ref="BB78">INDEX(AR$1:AR$210,SMALL(IF($AY$2:$AY$210=$BA$1,ROW($AY$2:$AY$210)),ROW()-ROW($BA$1)))</f>
        <v>#NUM!</v>
      </c>
      <c r="BC78" s="35" t="e" cm="1">
        <f t="array" ref="BC78">INDEX(AS$1:AS$210,SMALL(IF($AY$2:$AY$210=$BA$1,ROW($AY$2:$AY$210)),ROW()-ROW($BA$1)))</f>
        <v>#NUM!</v>
      </c>
      <c r="BD78" s="35" t="e" cm="1">
        <f t="array" ref="BD78">INDEX(AT$1:AT$210,SMALL(IF($AY$2:$AY$210=$BA$1,ROW($AY$2:$AY$210)),ROW()-ROW($BA$1)))</f>
        <v>#NUM!</v>
      </c>
      <c r="BE78" s="35" t="e" cm="1">
        <f t="array" ref="BE78">INDEX(AU$1:AU$210,SMALL(IF($AY$2:$AY$210=$BA$1,ROW($AY$2:$AY$210)),ROW()-ROW($BA$1)))</f>
        <v>#NUM!</v>
      </c>
    </row>
    <row r="79" spans="1:57" ht="16.8" thickTop="1" thickBot="1" x14ac:dyDescent="0.35">
      <c r="AQ79" s="70" t="s">
        <v>356</v>
      </c>
      <c r="AR79" s="26" t="s">
        <v>53</v>
      </c>
      <c r="AS79" t="s">
        <v>458</v>
      </c>
      <c r="AT79" t="s">
        <v>465</v>
      </c>
      <c r="AU79" t="s">
        <v>472</v>
      </c>
      <c r="AX79" t="b">
        <v>0</v>
      </c>
      <c r="AY79" t="str">
        <v/>
      </c>
      <c r="AZ79" t="str">
        <v/>
      </c>
      <c r="BA79" s="35" t="e" cm="1">
        <f t="array" ref="BA79">INDEX(AQ$1:AQ$210,SMALL(IF($AY$2:$AY$210=$BA$1,ROW($AY$2:$AY$210)),ROW()-ROW($BA$1)))</f>
        <v>#NUM!</v>
      </c>
      <c r="BB79" s="35" t="e" cm="1">
        <f t="array" ref="BB79">INDEX(AR$1:AR$210,SMALL(IF($AY$2:$AY$210=$BA$1,ROW($AY$2:$AY$210)),ROW()-ROW($BA$1)))</f>
        <v>#NUM!</v>
      </c>
      <c r="BC79" s="35" t="e" cm="1">
        <f t="array" ref="BC79">INDEX(AS$1:AS$210,SMALL(IF($AY$2:$AY$210=$BA$1,ROW($AY$2:$AY$210)),ROW()-ROW($BA$1)))</f>
        <v>#NUM!</v>
      </c>
      <c r="BD79" s="35" t="e" cm="1">
        <f t="array" ref="BD79">INDEX(AT$1:AT$210,SMALL(IF($AY$2:$AY$210=$BA$1,ROW($AY$2:$AY$210)),ROW()-ROW($BA$1)))</f>
        <v>#NUM!</v>
      </c>
      <c r="BE79" s="35" t="e" cm="1">
        <f t="array" ref="BE79">INDEX(AU$1:AU$210,SMALL(IF($AY$2:$AY$210=$BA$1,ROW($AY$2:$AY$210)),ROW()-ROW($BA$1)))</f>
        <v>#NUM!</v>
      </c>
    </row>
    <row r="80" spans="1:57" ht="16.8" thickTop="1" thickBot="1" x14ac:dyDescent="0.35">
      <c r="AQ80" s="70" t="s">
        <v>357</v>
      </c>
      <c r="AR80" s="26" t="s">
        <v>53</v>
      </c>
      <c r="AS80" t="s">
        <v>458</v>
      </c>
      <c r="AT80" t="s">
        <v>465</v>
      </c>
      <c r="AU80" t="s">
        <v>472</v>
      </c>
      <c r="AX80" t="b">
        <v>0</v>
      </c>
      <c r="AY80" t="str">
        <v/>
      </c>
      <c r="AZ80" t="str">
        <v/>
      </c>
      <c r="BA80" s="35" t="e" cm="1">
        <f t="array" ref="BA80">INDEX(AQ$1:AQ$210,SMALL(IF($AY$2:$AY$210=$BA$1,ROW($AY$2:$AY$210)),ROW()-ROW($BA$1)))</f>
        <v>#NUM!</v>
      </c>
      <c r="BB80" s="35" t="e" cm="1">
        <f t="array" ref="BB80">INDEX(AR$1:AR$210,SMALL(IF($AY$2:$AY$210=$BA$1,ROW($AY$2:$AY$210)),ROW()-ROW($BA$1)))</f>
        <v>#NUM!</v>
      </c>
      <c r="BC80" s="35" t="e" cm="1">
        <f t="array" ref="BC80">INDEX(AS$1:AS$210,SMALL(IF($AY$2:$AY$210=$BA$1,ROW($AY$2:$AY$210)),ROW()-ROW($BA$1)))</f>
        <v>#NUM!</v>
      </c>
      <c r="BD80" s="35" t="e" cm="1">
        <f t="array" ref="BD80">INDEX(AT$1:AT$210,SMALL(IF($AY$2:$AY$210=$BA$1,ROW($AY$2:$AY$210)),ROW()-ROW($BA$1)))</f>
        <v>#NUM!</v>
      </c>
      <c r="BE80" s="35" t="e" cm="1">
        <f t="array" ref="BE80">INDEX(AU$1:AU$210,SMALL(IF($AY$2:$AY$210=$BA$1,ROW($AY$2:$AY$210)),ROW()-ROW($BA$1)))</f>
        <v>#NUM!</v>
      </c>
    </row>
    <row r="81" spans="43:57" ht="32.4" thickTop="1" thickBot="1" x14ac:dyDescent="0.35">
      <c r="AQ81" s="70" t="s">
        <v>53</v>
      </c>
      <c r="AR81" s="26" t="s">
        <v>53</v>
      </c>
      <c r="AS81" t="s">
        <v>458</v>
      </c>
      <c r="AT81" t="s">
        <v>465</v>
      </c>
      <c r="AU81" t="s">
        <v>472</v>
      </c>
      <c r="AX81" t="b">
        <v>0</v>
      </c>
      <c r="AY81" t="str">
        <v/>
      </c>
      <c r="AZ81" t="str">
        <v/>
      </c>
      <c r="BA81" s="35" t="e" cm="1">
        <f t="array" ref="BA81">INDEX(AQ$1:AQ$210,SMALL(IF($AY$2:$AY$210=$BA$1,ROW($AY$2:$AY$210)),ROW()-ROW($BA$1)))</f>
        <v>#NUM!</v>
      </c>
      <c r="BB81" s="35" t="e" cm="1">
        <f t="array" ref="BB81">INDEX(AR$1:AR$210,SMALL(IF($AY$2:$AY$210=$BA$1,ROW($AY$2:$AY$210)),ROW()-ROW($BA$1)))</f>
        <v>#NUM!</v>
      </c>
      <c r="BC81" s="35" t="e" cm="1">
        <f t="array" ref="BC81">INDEX(AS$1:AS$210,SMALL(IF($AY$2:$AY$210=$BA$1,ROW($AY$2:$AY$210)),ROW()-ROW($BA$1)))</f>
        <v>#NUM!</v>
      </c>
      <c r="BD81" s="35" t="e" cm="1">
        <f t="array" ref="BD81">INDEX(AT$1:AT$210,SMALL(IF($AY$2:$AY$210=$BA$1,ROW($AY$2:$AY$210)),ROW()-ROW($BA$1)))</f>
        <v>#NUM!</v>
      </c>
      <c r="BE81" s="35" t="e" cm="1">
        <f t="array" ref="BE81">INDEX(AU$1:AU$210,SMALL(IF($AY$2:$AY$210=$BA$1,ROW($AY$2:$AY$210)),ROW()-ROW($BA$1)))</f>
        <v>#NUM!</v>
      </c>
    </row>
    <row r="82" spans="43:57" ht="16.8" thickTop="1" thickBot="1" x14ac:dyDescent="0.35">
      <c r="AQ82" s="70" t="s">
        <v>358</v>
      </c>
      <c r="AR82" s="26" t="s">
        <v>53</v>
      </c>
      <c r="AS82" t="s">
        <v>458</v>
      </c>
      <c r="AT82" t="s">
        <v>465</v>
      </c>
      <c r="AU82" t="s">
        <v>472</v>
      </c>
      <c r="AX82" t="b">
        <v>0</v>
      </c>
      <c r="AY82" t="str">
        <v/>
      </c>
      <c r="AZ82" t="str">
        <v/>
      </c>
      <c r="BA82" s="35" t="e" cm="1">
        <f t="array" ref="BA82">INDEX(AQ$1:AQ$210,SMALL(IF($AY$2:$AY$210=$BA$1,ROW($AY$2:$AY$210)),ROW()-ROW($BA$1)))</f>
        <v>#NUM!</v>
      </c>
      <c r="BB82" s="35" t="e" cm="1">
        <f t="array" ref="BB82">INDEX(AR$1:AR$210,SMALL(IF($AY$2:$AY$210=$BA$1,ROW($AY$2:$AY$210)),ROW()-ROW($BA$1)))</f>
        <v>#NUM!</v>
      </c>
      <c r="BC82" s="35" t="e" cm="1">
        <f t="array" ref="BC82">INDEX(AS$1:AS$210,SMALL(IF($AY$2:$AY$210=$BA$1,ROW($AY$2:$AY$210)),ROW()-ROW($BA$1)))</f>
        <v>#NUM!</v>
      </c>
      <c r="BD82" s="35" t="e" cm="1">
        <f t="array" ref="BD82">INDEX(AT$1:AT$210,SMALL(IF($AY$2:$AY$210=$BA$1,ROW($AY$2:$AY$210)),ROW()-ROW($BA$1)))</f>
        <v>#NUM!</v>
      </c>
      <c r="BE82" s="35" t="e" cm="1">
        <f t="array" ref="BE82">INDEX(AU$1:AU$210,SMALL(IF($AY$2:$AY$210=$BA$1,ROW($AY$2:$AY$210)),ROW()-ROW($BA$1)))</f>
        <v>#NUM!</v>
      </c>
    </row>
    <row r="83" spans="43:57" ht="16.8" thickTop="1" thickBot="1" x14ac:dyDescent="0.35">
      <c r="AQ83" s="70" t="s">
        <v>359</v>
      </c>
      <c r="AR83" s="26" t="s">
        <v>53</v>
      </c>
      <c r="AS83" t="s">
        <v>458</v>
      </c>
      <c r="AT83" t="s">
        <v>465</v>
      </c>
      <c r="AU83" t="s">
        <v>472</v>
      </c>
      <c r="AX83" t="b">
        <v>0</v>
      </c>
      <c r="AY83" t="str">
        <v/>
      </c>
      <c r="AZ83" t="str">
        <v/>
      </c>
      <c r="BA83" s="35" t="e" cm="1">
        <f t="array" ref="BA83">INDEX(AQ$1:AQ$210,SMALL(IF($AY$2:$AY$210=$BA$1,ROW($AY$2:$AY$210)),ROW()-ROW($BA$1)))</f>
        <v>#NUM!</v>
      </c>
      <c r="BB83" s="35" t="e" cm="1">
        <f t="array" ref="BB83">INDEX(AR$1:AR$210,SMALL(IF($AY$2:$AY$210=$BA$1,ROW($AY$2:$AY$210)),ROW()-ROW($BA$1)))</f>
        <v>#NUM!</v>
      </c>
      <c r="BC83" s="35" t="e" cm="1">
        <f t="array" ref="BC83">INDEX(AS$1:AS$210,SMALL(IF($AY$2:$AY$210=$BA$1,ROW($AY$2:$AY$210)),ROW()-ROW($BA$1)))</f>
        <v>#NUM!</v>
      </c>
      <c r="BD83" s="35" t="e" cm="1">
        <f t="array" ref="BD83">INDEX(AT$1:AT$210,SMALL(IF($AY$2:$AY$210=$BA$1,ROW($AY$2:$AY$210)),ROW()-ROW($BA$1)))</f>
        <v>#NUM!</v>
      </c>
      <c r="BE83" s="35" t="e" cm="1">
        <f t="array" ref="BE83">INDEX(AU$1:AU$210,SMALL(IF($AY$2:$AY$210=$BA$1,ROW($AY$2:$AY$210)),ROW()-ROW($BA$1)))</f>
        <v>#NUM!</v>
      </c>
    </row>
    <row r="84" spans="43:57" ht="16.8" thickTop="1" thickBot="1" x14ac:dyDescent="0.35">
      <c r="AQ84" s="70" t="s">
        <v>360</v>
      </c>
      <c r="AR84" s="26" t="s">
        <v>53</v>
      </c>
      <c r="AS84" t="s">
        <v>458</v>
      </c>
      <c r="AT84" t="s">
        <v>465</v>
      </c>
      <c r="AU84" t="s">
        <v>472</v>
      </c>
      <c r="AX84" t="b">
        <v>0</v>
      </c>
      <c r="AY84" t="str">
        <v/>
      </c>
      <c r="AZ84" t="str">
        <v/>
      </c>
      <c r="BA84" s="35" t="e" cm="1">
        <f t="array" ref="BA84">INDEX(AQ$1:AQ$210,SMALL(IF($AY$2:$AY$210=$BA$1,ROW($AY$2:$AY$210)),ROW()-ROW($BA$1)))</f>
        <v>#NUM!</v>
      </c>
      <c r="BB84" s="35" t="e" cm="1">
        <f t="array" ref="BB84">INDEX(AR$1:AR$210,SMALL(IF($AY$2:$AY$210=$BA$1,ROW($AY$2:$AY$210)),ROW()-ROW($BA$1)))</f>
        <v>#NUM!</v>
      </c>
      <c r="BC84" s="35" t="e" cm="1">
        <f t="array" ref="BC84">INDEX(AS$1:AS$210,SMALL(IF($AY$2:$AY$210=$BA$1,ROW($AY$2:$AY$210)),ROW()-ROW($BA$1)))</f>
        <v>#NUM!</v>
      </c>
      <c r="BD84" s="35" t="e" cm="1">
        <f t="array" ref="BD84">INDEX(AT$1:AT$210,SMALL(IF($AY$2:$AY$210=$BA$1,ROW($AY$2:$AY$210)),ROW()-ROW($BA$1)))</f>
        <v>#NUM!</v>
      </c>
      <c r="BE84" s="35" t="e" cm="1">
        <f t="array" ref="BE84">INDEX(AU$1:AU$210,SMALL(IF($AY$2:$AY$210=$BA$1,ROW($AY$2:$AY$210)),ROW()-ROW($BA$1)))</f>
        <v>#NUM!</v>
      </c>
    </row>
    <row r="85" spans="43:57" ht="32.4" thickTop="1" thickBot="1" x14ac:dyDescent="0.35">
      <c r="AQ85" s="70" t="s">
        <v>361</v>
      </c>
      <c r="AR85" s="26" t="s">
        <v>53</v>
      </c>
      <c r="AS85" t="s">
        <v>458</v>
      </c>
      <c r="AT85" t="s">
        <v>465</v>
      </c>
      <c r="AU85" t="s">
        <v>472</v>
      </c>
      <c r="AX85" t="b">
        <v>0</v>
      </c>
      <c r="AY85" t="str">
        <v/>
      </c>
      <c r="AZ85" t="str">
        <v/>
      </c>
      <c r="BA85" s="35" t="e" cm="1">
        <f t="array" ref="BA85">INDEX(AQ$1:AQ$210,SMALL(IF($AY$2:$AY$210=$BA$1,ROW($AY$2:$AY$210)),ROW()-ROW($BA$1)))</f>
        <v>#NUM!</v>
      </c>
      <c r="BB85" s="35" t="e" cm="1">
        <f t="array" ref="BB85">INDEX(AR$1:AR$210,SMALL(IF($AY$2:$AY$210=$BA$1,ROW($AY$2:$AY$210)),ROW()-ROW($BA$1)))</f>
        <v>#NUM!</v>
      </c>
      <c r="BC85" s="35" t="e" cm="1">
        <f t="array" ref="BC85">INDEX(AS$1:AS$210,SMALL(IF($AY$2:$AY$210=$BA$1,ROW($AY$2:$AY$210)),ROW()-ROW($BA$1)))</f>
        <v>#NUM!</v>
      </c>
      <c r="BD85" s="35" t="e" cm="1">
        <f t="array" ref="BD85">INDEX(AT$1:AT$210,SMALL(IF($AY$2:$AY$210=$BA$1,ROW($AY$2:$AY$210)),ROW()-ROW($BA$1)))</f>
        <v>#NUM!</v>
      </c>
      <c r="BE85" s="35" t="e" cm="1">
        <f t="array" ref="BE85">INDEX(AU$1:AU$210,SMALL(IF($AY$2:$AY$210=$BA$1,ROW($AY$2:$AY$210)),ROW()-ROW($BA$1)))</f>
        <v>#NUM!</v>
      </c>
    </row>
    <row r="86" spans="43:57" ht="16.8" thickTop="1" thickBot="1" x14ac:dyDescent="0.35">
      <c r="AQ86" s="70" t="s">
        <v>362</v>
      </c>
      <c r="AR86" s="26" t="s">
        <v>53</v>
      </c>
      <c r="AS86" t="s">
        <v>458</v>
      </c>
      <c r="AT86" t="s">
        <v>465</v>
      </c>
      <c r="AU86" t="s">
        <v>472</v>
      </c>
      <c r="AX86" t="b">
        <v>0</v>
      </c>
      <c r="AY86" t="str">
        <v/>
      </c>
      <c r="AZ86" t="str">
        <v/>
      </c>
      <c r="BA86" s="35" t="e" cm="1">
        <f t="array" ref="BA86">INDEX(AQ$1:AQ$210,SMALL(IF($AY$2:$AY$210=$BA$1,ROW($AY$2:$AY$210)),ROW()-ROW($BA$1)))</f>
        <v>#NUM!</v>
      </c>
      <c r="BB86" s="35" t="e" cm="1">
        <f t="array" ref="BB86">INDEX(AR$1:AR$210,SMALL(IF($AY$2:$AY$210=$BA$1,ROW($AY$2:$AY$210)),ROW()-ROW($BA$1)))</f>
        <v>#NUM!</v>
      </c>
      <c r="BC86" s="35" t="e" cm="1">
        <f t="array" ref="BC86">INDEX(AS$1:AS$210,SMALL(IF($AY$2:$AY$210=$BA$1,ROW($AY$2:$AY$210)),ROW()-ROW($BA$1)))</f>
        <v>#NUM!</v>
      </c>
      <c r="BD86" s="35" t="e" cm="1">
        <f t="array" ref="BD86">INDEX(AT$1:AT$210,SMALL(IF($AY$2:$AY$210=$BA$1,ROW($AY$2:$AY$210)),ROW()-ROW($BA$1)))</f>
        <v>#NUM!</v>
      </c>
      <c r="BE86" s="35" t="e" cm="1">
        <f t="array" ref="BE86">INDEX(AU$1:AU$210,SMALL(IF($AY$2:$AY$210=$BA$1,ROW($AY$2:$AY$210)),ROW()-ROW($BA$1)))</f>
        <v>#NUM!</v>
      </c>
    </row>
    <row r="87" spans="43:57" ht="16.8" thickTop="1" thickBot="1" x14ac:dyDescent="0.35">
      <c r="AQ87" s="70" t="s">
        <v>363</v>
      </c>
      <c r="AR87" s="26" t="s">
        <v>53</v>
      </c>
      <c r="AS87" t="s">
        <v>458</v>
      </c>
      <c r="AT87" t="s">
        <v>465</v>
      </c>
      <c r="AU87" t="s">
        <v>472</v>
      </c>
      <c r="AX87" t="b">
        <v>0</v>
      </c>
      <c r="AY87" t="str">
        <v/>
      </c>
      <c r="AZ87" t="str">
        <v/>
      </c>
      <c r="BA87" s="35" t="e" cm="1">
        <f t="array" ref="BA87">INDEX(AQ$1:AQ$210,SMALL(IF($AY$2:$AY$210=$BA$1,ROW($AY$2:$AY$210)),ROW()-ROW($BA$1)))</f>
        <v>#NUM!</v>
      </c>
      <c r="BB87" s="35" t="e" cm="1">
        <f t="array" ref="BB87">INDEX(AR$1:AR$210,SMALL(IF($AY$2:$AY$210=$BA$1,ROW($AY$2:$AY$210)),ROW()-ROW($BA$1)))</f>
        <v>#NUM!</v>
      </c>
      <c r="BC87" s="35" t="e" cm="1">
        <f t="array" ref="BC87">INDEX(AS$1:AS$210,SMALL(IF($AY$2:$AY$210=$BA$1,ROW($AY$2:$AY$210)),ROW()-ROW($BA$1)))</f>
        <v>#NUM!</v>
      </c>
      <c r="BD87" s="35" t="e" cm="1">
        <f t="array" ref="BD87">INDEX(AT$1:AT$210,SMALL(IF($AY$2:$AY$210=$BA$1,ROW($AY$2:$AY$210)),ROW()-ROW($BA$1)))</f>
        <v>#NUM!</v>
      </c>
      <c r="BE87" s="35" t="e" cm="1">
        <f t="array" ref="BE87">INDEX(AU$1:AU$210,SMALL(IF($AY$2:$AY$210=$BA$1,ROW($AY$2:$AY$210)),ROW()-ROW($BA$1)))</f>
        <v>#NUM!</v>
      </c>
    </row>
    <row r="88" spans="43:57" ht="32.4" thickTop="1" thickBot="1" x14ac:dyDescent="0.35">
      <c r="AQ88" s="70" t="s">
        <v>364</v>
      </c>
      <c r="AR88" s="26" t="s">
        <v>53</v>
      </c>
      <c r="AS88" t="s">
        <v>458</v>
      </c>
      <c r="AT88" t="s">
        <v>465</v>
      </c>
      <c r="AU88" t="s">
        <v>472</v>
      </c>
      <c r="AX88" t="b">
        <v>0</v>
      </c>
      <c r="AY88" t="str">
        <v/>
      </c>
      <c r="AZ88" t="str">
        <v/>
      </c>
      <c r="BA88" s="35" t="e" cm="1">
        <f t="array" ref="BA88">INDEX(AQ$1:AQ$210,SMALL(IF($AY$2:$AY$210=$BA$1,ROW($AY$2:$AY$210)),ROW()-ROW($BA$1)))</f>
        <v>#NUM!</v>
      </c>
      <c r="BB88" s="35" t="e" cm="1">
        <f t="array" ref="BB88">INDEX(AR$1:AR$210,SMALL(IF($AY$2:$AY$210=$BA$1,ROW($AY$2:$AY$210)),ROW()-ROW($BA$1)))</f>
        <v>#NUM!</v>
      </c>
      <c r="BC88" s="35" t="e" cm="1">
        <f t="array" ref="BC88">INDEX(AS$1:AS$210,SMALL(IF($AY$2:$AY$210=$BA$1,ROW($AY$2:$AY$210)),ROW()-ROW($BA$1)))</f>
        <v>#NUM!</v>
      </c>
      <c r="BD88" s="35" t="e" cm="1">
        <f t="array" ref="BD88">INDEX(AT$1:AT$210,SMALL(IF($AY$2:$AY$210=$BA$1,ROW($AY$2:$AY$210)),ROW()-ROW($BA$1)))</f>
        <v>#NUM!</v>
      </c>
      <c r="BE88" s="35" t="e" cm="1">
        <f t="array" ref="BE88">INDEX(AU$1:AU$210,SMALL(IF($AY$2:$AY$210=$BA$1,ROW($AY$2:$AY$210)),ROW()-ROW($BA$1)))</f>
        <v>#NUM!</v>
      </c>
    </row>
    <row r="89" spans="43:57" ht="16.8" thickTop="1" thickBot="1" x14ac:dyDescent="0.35">
      <c r="AQ89" s="70" t="s">
        <v>365</v>
      </c>
      <c r="AR89" s="26" t="s">
        <v>53</v>
      </c>
      <c r="AS89" t="s">
        <v>458</v>
      </c>
      <c r="AT89" t="s">
        <v>465</v>
      </c>
      <c r="AU89" t="s">
        <v>472</v>
      </c>
      <c r="AX89" t="b">
        <v>0</v>
      </c>
      <c r="AY89" t="str">
        <v/>
      </c>
      <c r="AZ89" t="str">
        <v/>
      </c>
      <c r="BA89" s="35" t="e" cm="1">
        <f t="array" ref="BA89">INDEX(AQ$1:AQ$210,SMALL(IF($AY$2:$AY$210=$BA$1,ROW($AY$2:$AY$210)),ROW()-ROW($BA$1)))</f>
        <v>#NUM!</v>
      </c>
      <c r="BB89" s="35" t="e" cm="1">
        <f t="array" ref="BB89">INDEX(AR$1:AR$210,SMALL(IF($AY$2:$AY$210=$BA$1,ROW($AY$2:$AY$210)),ROW()-ROW($BA$1)))</f>
        <v>#NUM!</v>
      </c>
      <c r="BC89" s="35" t="e" cm="1">
        <f t="array" ref="BC89">INDEX(AS$1:AS$210,SMALL(IF($AY$2:$AY$210=$BA$1,ROW($AY$2:$AY$210)),ROW()-ROW($BA$1)))</f>
        <v>#NUM!</v>
      </c>
      <c r="BD89" s="35" t="e" cm="1">
        <f t="array" ref="BD89">INDEX(AT$1:AT$210,SMALL(IF($AY$2:$AY$210=$BA$1,ROW($AY$2:$AY$210)),ROW()-ROW($BA$1)))</f>
        <v>#NUM!</v>
      </c>
      <c r="BE89" s="35" t="e" cm="1">
        <f t="array" ref="BE89">INDEX(AU$1:AU$210,SMALL(IF($AY$2:$AY$210=$BA$1,ROW($AY$2:$AY$210)),ROW()-ROW($BA$1)))</f>
        <v>#NUM!</v>
      </c>
    </row>
    <row r="90" spans="43:57" ht="32.4" thickTop="1" thickBot="1" x14ac:dyDescent="0.35">
      <c r="AQ90" s="67" t="s">
        <v>366</v>
      </c>
      <c r="AR90" s="26" t="s">
        <v>288</v>
      </c>
      <c r="AS90" t="s">
        <v>458</v>
      </c>
      <c r="AT90" t="s">
        <v>465</v>
      </c>
      <c r="AU90" t="s">
        <v>472</v>
      </c>
      <c r="AX90" t="b">
        <v>0</v>
      </c>
      <c r="AY90" t="str">
        <v/>
      </c>
      <c r="AZ90" t="str">
        <v/>
      </c>
      <c r="BA90" s="35" t="e" cm="1">
        <f t="array" ref="BA90">INDEX(AQ$1:AQ$210,SMALL(IF($AY$2:$AY$210=$BA$1,ROW($AY$2:$AY$210)),ROW()-ROW($BA$1)))</f>
        <v>#NUM!</v>
      </c>
      <c r="BB90" s="35" t="e" cm="1">
        <f t="array" ref="BB90">INDEX(AR$1:AR$210,SMALL(IF($AY$2:$AY$210=$BA$1,ROW($AY$2:$AY$210)),ROW()-ROW($BA$1)))</f>
        <v>#NUM!</v>
      </c>
      <c r="BC90" s="35" t="e" cm="1">
        <f t="array" ref="BC90">INDEX(AS$1:AS$210,SMALL(IF($AY$2:$AY$210=$BA$1,ROW($AY$2:$AY$210)),ROW()-ROW($BA$1)))</f>
        <v>#NUM!</v>
      </c>
      <c r="BD90" s="35" t="e" cm="1">
        <f t="array" ref="BD90">INDEX(AT$1:AT$210,SMALL(IF($AY$2:$AY$210=$BA$1,ROW($AY$2:$AY$210)),ROW()-ROW($BA$1)))</f>
        <v>#NUM!</v>
      </c>
      <c r="BE90" s="35" t="e" cm="1">
        <f t="array" ref="BE90">INDEX(AU$1:AU$210,SMALL(IF($AY$2:$AY$210=$BA$1,ROW($AY$2:$AY$210)),ROW()-ROW($BA$1)))</f>
        <v>#NUM!</v>
      </c>
    </row>
    <row r="91" spans="43:57" ht="16.8" thickTop="1" thickBot="1" x14ac:dyDescent="0.35">
      <c r="AQ91" s="68" t="s">
        <v>367</v>
      </c>
      <c r="AR91" s="26" t="s">
        <v>288</v>
      </c>
      <c r="AS91" t="s">
        <v>458</v>
      </c>
      <c r="AT91" t="s">
        <v>465</v>
      </c>
      <c r="AU91" t="s">
        <v>472</v>
      </c>
      <c r="AX91" t="b">
        <v>0</v>
      </c>
      <c r="AY91" t="str">
        <v/>
      </c>
      <c r="AZ91" t="str">
        <v/>
      </c>
      <c r="BA91" s="35" t="e" cm="1">
        <f t="array" ref="BA91">INDEX(AQ$1:AQ$210,SMALL(IF($AY$2:$AY$210=$BA$1,ROW($AY$2:$AY$210)),ROW()-ROW($BA$1)))</f>
        <v>#NUM!</v>
      </c>
      <c r="BB91" s="35" t="e" cm="1">
        <f t="array" ref="BB91">INDEX(AR$1:AR$210,SMALL(IF($AY$2:$AY$210=$BA$1,ROW($AY$2:$AY$210)),ROW()-ROW($BA$1)))</f>
        <v>#NUM!</v>
      </c>
      <c r="BC91" s="35" t="e" cm="1">
        <f t="array" ref="BC91">INDEX(AS$1:AS$210,SMALL(IF($AY$2:$AY$210=$BA$1,ROW($AY$2:$AY$210)),ROW()-ROW($BA$1)))</f>
        <v>#NUM!</v>
      </c>
      <c r="BD91" s="35" t="e" cm="1">
        <f t="array" ref="BD91">INDEX(AT$1:AT$210,SMALL(IF($AY$2:$AY$210=$BA$1,ROW($AY$2:$AY$210)),ROW()-ROW($BA$1)))</f>
        <v>#NUM!</v>
      </c>
      <c r="BE91" s="35" t="e" cm="1">
        <f t="array" ref="BE91">INDEX(AU$1:AU$210,SMALL(IF($AY$2:$AY$210=$BA$1,ROW($AY$2:$AY$210)),ROW()-ROW($BA$1)))</f>
        <v>#NUM!</v>
      </c>
    </row>
    <row r="92" spans="43:57" ht="32.4" thickTop="1" thickBot="1" x14ac:dyDescent="0.35">
      <c r="AQ92" s="68" t="s">
        <v>368</v>
      </c>
      <c r="AR92" s="26" t="s">
        <v>288</v>
      </c>
      <c r="AS92" t="s">
        <v>458</v>
      </c>
      <c r="AT92" t="s">
        <v>465</v>
      </c>
      <c r="AU92" t="s">
        <v>472</v>
      </c>
      <c r="AX92" t="b">
        <v>0</v>
      </c>
      <c r="AY92" t="str">
        <v/>
      </c>
      <c r="AZ92" t="str">
        <v/>
      </c>
      <c r="BA92" s="35" t="e" cm="1">
        <f t="array" ref="BA92">INDEX(AQ$1:AQ$210,SMALL(IF($AY$2:$AY$210=$BA$1,ROW($AY$2:$AY$210)),ROW()-ROW($BA$1)))</f>
        <v>#NUM!</v>
      </c>
      <c r="BB92" s="35" t="e" cm="1">
        <f t="array" ref="BB92">INDEX(AR$1:AR$210,SMALL(IF($AY$2:$AY$210=$BA$1,ROW($AY$2:$AY$210)),ROW()-ROW($BA$1)))</f>
        <v>#NUM!</v>
      </c>
      <c r="BC92" s="35" t="e" cm="1">
        <f t="array" ref="BC92">INDEX(AS$1:AS$210,SMALL(IF($AY$2:$AY$210=$BA$1,ROW($AY$2:$AY$210)),ROW()-ROW($BA$1)))</f>
        <v>#NUM!</v>
      </c>
      <c r="BD92" s="35" t="e" cm="1">
        <f t="array" ref="BD92">INDEX(AT$1:AT$210,SMALL(IF($AY$2:$AY$210=$BA$1,ROW($AY$2:$AY$210)),ROW()-ROW($BA$1)))</f>
        <v>#NUM!</v>
      </c>
      <c r="BE92" s="35" t="e" cm="1">
        <f t="array" ref="BE92">INDEX(AU$1:AU$210,SMALL(IF($AY$2:$AY$210=$BA$1,ROW($AY$2:$AY$210)),ROW()-ROW($BA$1)))</f>
        <v>#NUM!</v>
      </c>
    </row>
    <row r="93" spans="43:57" ht="32.4" thickTop="1" thickBot="1" x14ac:dyDescent="0.35">
      <c r="AQ93" s="68" t="s">
        <v>369</v>
      </c>
      <c r="AR93" s="26" t="s">
        <v>288</v>
      </c>
      <c r="AS93" t="s">
        <v>458</v>
      </c>
      <c r="AT93" t="s">
        <v>465</v>
      </c>
      <c r="AU93" t="s">
        <v>472</v>
      </c>
      <c r="AX93" t="b">
        <v>0</v>
      </c>
      <c r="AY93" t="str">
        <v/>
      </c>
      <c r="AZ93" t="str">
        <v/>
      </c>
      <c r="BA93" s="35" t="e" cm="1">
        <f t="array" ref="BA93">INDEX(AQ$1:AQ$210,SMALL(IF($AY$2:$AY$210=$BA$1,ROW($AY$2:$AY$210)),ROW()-ROW($BA$1)))</f>
        <v>#NUM!</v>
      </c>
      <c r="BB93" s="35" t="e" cm="1">
        <f t="array" ref="BB93">INDEX(AR$1:AR$210,SMALL(IF($AY$2:$AY$210=$BA$1,ROW($AY$2:$AY$210)),ROW()-ROW($BA$1)))</f>
        <v>#NUM!</v>
      </c>
      <c r="BC93" s="35" t="e" cm="1">
        <f t="array" ref="BC93">INDEX(AS$1:AS$210,SMALL(IF($AY$2:$AY$210=$BA$1,ROW($AY$2:$AY$210)),ROW()-ROW($BA$1)))</f>
        <v>#NUM!</v>
      </c>
      <c r="BD93" s="35" t="e" cm="1">
        <f t="array" ref="BD93">INDEX(AT$1:AT$210,SMALL(IF($AY$2:$AY$210=$BA$1,ROW($AY$2:$AY$210)),ROW()-ROW($BA$1)))</f>
        <v>#NUM!</v>
      </c>
      <c r="BE93" s="35" t="e" cm="1">
        <f t="array" ref="BE93">INDEX(AU$1:AU$210,SMALL(IF($AY$2:$AY$210=$BA$1,ROW($AY$2:$AY$210)),ROW()-ROW($BA$1)))</f>
        <v>#NUM!</v>
      </c>
    </row>
    <row r="94" spans="43:57" ht="32.4" thickTop="1" thickBot="1" x14ac:dyDescent="0.35">
      <c r="AQ94" s="68" t="s">
        <v>370</v>
      </c>
      <c r="AR94" s="26" t="s">
        <v>288</v>
      </c>
      <c r="AS94" t="s">
        <v>458</v>
      </c>
      <c r="AT94" t="s">
        <v>465</v>
      </c>
      <c r="AU94" t="s">
        <v>472</v>
      </c>
      <c r="AX94" t="b">
        <v>0</v>
      </c>
      <c r="AY94" t="str">
        <v/>
      </c>
      <c r="AZ94" t="str">
        <v/>
      </c>
      <c r="BA94" s="35" t="e" cm="1">
        <f t="array" ref="BA94">INDEX(AQ$1:AQ$210,SMALL(IF($AY$2:$AY$210=$BA$1,ROW($AY$2:$AY$210)),ROW()-ROW($BA$1)))</f>
        <v>#NUM!</v>
      </c>
      <c r="BB94" s="35" t="e" cm="1">
        <f t="array" ref="BB94">INDEX(AR$1:AR$210,SMALL(IF($AY$2:$AY$210=$BA$1,ROW($AY$2:$AY$210)),ROW()-ROW($BA$1)))</f>
        <v>#NUM!</v>
      </c>
      <c r="BC94" s="35" t="e" cm="1">
        <f t="array" ref="BC94">INDEX(AS$1:AS$210,SMALL(IF($AY$2:$AY$210=$BA$1,ROW($AY$2:$AY$210)),ROW()-ROW($BA$1)))</f>
        <v>#NUM!</v>
      </c>
      <c r="BD94" s="35" t="e" cm="1">
        <f t="array" ref="BD94">INDEX(AT$1:AT$210,SMALL(IF($AY$2:$AY$210=$BA$1,ROW($AY$2:$AY$210)),ROW()-ROW($BA$1)))</f>
        <v>#NUM!</v>
      </c>
      <c r="BE94" s="35" t="e" cm="1">
        <f t="array" ref="BE94">INDEX(AU$1:AU$210,SMALL(IF($AY$2:$AY$210=$BA$1,ROW($AY$2:$AY$210)),ROW()-ROW($BA$1)))</f>
        <v>#NUM!</v>
      </c>
    </row>
    <row r="95" spans="43:57" ht="16.8" thickTop="1" thickBot="1" x14ac:dyDescent="0.35">
      <c r="AQ95" s="68" t="s">
        <v>288</v>
      </c>
      <c r="AR95" s="26" t="s">
        <v>288</v>
      </c>
      <c r="AS95" t="s">
        <v>458</v>
      </c>
      <c r="AT95" t="s">
        <v>465</v>
      </c>
      <c r="AU95" t="s">
        <v>472</v>
      </c>
      <c r="AX95" t="b">
        <v>0</v>
      </c>
      <c r="AY95" t="str">
        <v/>
      </c>
      <c r="AZ95" t="str">
        <v/>
      </c>
      <c r="BA95" s="35" t="e" cm="1">
        <f t="array" ref="BA95">INDEX(AQ$1:AQ$210,SMALL(IF($AY$2:$AY$210=$BA$1,ROW($AY$2:$AY$210)),ROW()-ROW($BA$1)))</f>
        <v>#NUM!</v>
      </c>
      <c r="BB95" s="35" t="e" cm="1">
        <f t="array" ref="BB95">INDEX(AR$1:AR$210,SMALL(IF($AY$2:$AY$210=$BA$1,ROW($AY$2:$AY$210)),ROW()-ROW($BA$1)))</f>
        <v>#NUM!</v>
      </c>
      <c r="BC95" s="35" t="e" cm="1">
        <f t="array" ref="BC95">INDEX(AS$1:AS$210,SMALL(IF($AY$2:$AY$210=$BA$1,ROW($AY$2:$AY$210)),ROW()-ROW($BA$1)))</f>
        <v>#NUM!</v>
      </c>
      <c r="BD95" s="35" t="e" cm="1">
        <f t="array" ref="BD95">INDEX(AT$1:AT$210,SMALL(IF($AY$2:$AY$210=$BA$1,ROW($AY$2:$AY$210)),ROW()-ROW($BA$1)))</f>
        <v>#NUM!</v>
      </c>
      <c r="BE95" s="35" t="e" cm="1">
        <f t="array" ref="BE95">INDEX(AU$1:AU$210,SMALL(IF($AY$2:$AY$210=$BA$1,ROW($AY$2:$AY$210)),ROW()-ROW($BA$1)))</f>
        <v>#NUM!</v>
      </c>
    </row>
    <row r="96" spans="43:57" ht="16.8" thickTop="1" thickBot="1" x14ac:dyDescent="0.35">
      <c r="AQ96" s="68" t="s">
        <v>371</v>
      </c>
      <c r="AR96" s="26" t="s">
        <v>288</v>
      </c>
      <c r="AS96" t="s">
        <v>458</v>
      </c>
      <c r="AT96" t="s">
        <v>465</v>
      </c>
      <c r="AU96" t="s">
        <v>472</v>
      </c>
      <c r="AX96" t="b">
        <v>0</v>
      </c>
      <c r="AY96" t="str">
        <v/>
      </c>
      <c r="AZ96" t="str">
        <v/>
      </c>
      <c r="BA96" s="35" t="e" cm="1">
        <f t="array" ref="BA96">INDEX(AQ$1:AQ$210,SMALL(IF($AY$2:$AY$210=$BA$1,ROW($AY$2:$AY$210)),ROW()-ROW($BA$1)))</f>
        <v>#NUM!</v>
      </c>
      <c r="BB96" s="35" t="e" cm="1">
        <f t="array" ref="BB96">INDEX(AR$1:AR$210,SMALL(IF($AY$2:$AY$210=$BA$1,ROW($AY$2:$AY$210)),ROW()-ROW($BA$1)))</f>
        <v>#NUM!</v>
      </c>
      <c r="BC96" s="35" t="e" cm="1">
        <f t="array" ref="BC96">INDEX(AS$1:AS$210,SMALL(IF($AY$2:$AY$210=$BA$1,ROW($AY$2:$AY$210)),ROW()-ROW($BA$1)))</f>
        <v>#NUM!</v>
      </c>
      <c r="BD96" s="35" t="e" cm="1">
        <f t="array" ref="BD96">INDEX(AT$1:AT$210,SMALL(IF($AY$2:$AY$210=$BA$1,ROW($AY$2:$AY$210)),ROW()-ROW($BA$1)))</f>
        <v>#NUM!</v>
      </c>
      <c r="BE96" s="35" t="e" cm="1">
        <f t="array" ref="BE96">INDEX(AU$1:AU$210,SMALL(IF($AY$2:$AY$210=$BA$1,ROW($AY$2:$AY$210)),ROW()-ROW($BA$1)))</f>
        <v>#NUM!</v>
      </c>
    </row>
    <row r="97" spans="43:57" ht="16.8" thickTop="1" thickBot="1" x14ac:dyDescent="0.35">
      <c r="AQ97" s="68" t="s">
        <v>128</v>
      </c>
      <c r="AR97" s="26" t="s">
        <v>288</v>
      </c>
      <c r="AS97" t="s">
        <v>458</v>
      </c>
      <c r="AT97" t="s">
        <v>465</v>
      </c>
      <c r="AU97" t="s">
        <v>472</v>
      </c>
      <c r="AX97" t="b">
        <v>0</v>
      </c>
      <c r="AY97" t="str">
        <v/>
      </c>
      <c r="AZ97" t="str">
        <v/>
      </c>
      <c r="BA97" s="35" t="e" cm="1">
        <f t="array" ref="BA97">INDEX(AQ$1:AQ$210,SMALL(IF($AY$2:$AY$210=$BA$1,ROW($AY$2:$AY$210)),ROW()-ROW($BA$1)))</f>
        <v>#NUM!</v>
      </c>
      <c r="BB97" s="35" t="e" cm="1">
        <f t="array" ref="BB97">INDEX(AR$1:AR$210,SMALL(IF($AY$2:$AY$210=$BA$1,ROW($AY$2:$AY$210)),ROW()-ROW($BA$1)))</f>
        <v>#NUM!</v>
      </c>
      <c r="BC97" s="35" t="e" cm="1">
        <f t="array" ref="BC97">INDEX(AS$1:AS$210,SMALL(IF($AY$2:$AY$210=$BA$1,ROW($AY$2:$AY$210)),ROW()-ROW($BA$1)))</f>
        <v>#NUM!</v>
      </c>
      <c r="BD97" s="35" t="e" cm="1">
        <f t="array" ref="BD97">INDEX(AT$1:AT$210,SMALL(IF($AY$2:$AY$210=$BA$1,ROW($AY$2:$AY$210)),ROW()-ROW($BA$1)))</f>
        <v>#NUM!</v>
      </c>
      <c r="BE97" s="35" t="e" cm="1">
        <f t="array" ref="BE97">INDEX(AU$1:AU$210,SMALL(IF($AY$2:$AY$210=$BA$1,ROW($AY$2:$AY$210)),ROW()-ROW($BA$1)))</f>
        <v>#NUM!</v>
      </c>
    </row>
    <row r="98" spans="43:57" ht="32.4" thickTop="1" thickBot="1" x14ac:dyDescent="0.35">
      <c r="AQ98" s="68" t="s">
        <v>372</v>
      </c>
      <c r="AR98" s="26" t="s">
        <v>288</v>
      </c>
      <c r="AS98" t="s">
        <v>458</v>
      </c>
      <c r="AT98" t="s">
        <v>465</v>
      </c>
      <c r="AU98" t="s">
        <v>472</v>
      </c>
      <c r="AX98" t="b">
        <v>0</v>
      </c>
      <c r="AY98" t="str">
        <v/>
      </c>
      <c r="AZ98" t="str">
        <v/>
      </c>
      <c r="BA98" s="35" t="e" cm="1">
        <f t="array" ref="BA98">INDEX(AQ$1:AQ$210,SMALL(IF($AY$2:$AY$210=$BA$1,ROW($AY$2:$AY$210)),ROW()-ROW($BA$1)))</f>
        <v>#NUM!</v>
      </c>
      <c r="BB98" s="35" t="e" cm="1">
        <f t="array" ref="BB98">INDEX(AR$1:AR$210,SMALL(IF($AY$2:$AY$210=$BA$1,ROW($AY$2:$AY$210)),ROW()-ROW($BA$1)))</f>
        <v>#NUM!</v>
      </c>
      <c r="BC98" s="35" t="e" cm="1">
        <f t="array" ref="BC98">INDEX(AS$1:AS$210,SMALL(IF($AY$2:$AY$210=$BA$1,ROW($AY$2:$AY$210)),ROW()-ROW($BA$1)))</f>
        <v>#NUM!</v>
      </c>
      <c r="BD98" s="35" t="e" cm="1">
        <f t="array" ref="BD98">INDEX(AT$1:AT$210,SMALL(IF($AY$2:$AY$210=$BA$1,ROW($AY$2:$AY$210)),ROW()-ROW($BA$1)))</f>
        <v>#NUM!</v>
      </c>
      <c r="BE98" s="35" t="e" cm="1">
        <f t="array" ref="BE98">INDEX(AU$1:AU$210,SMALL(IF($AY$2:$AY$210=$BA$1,ROW($AY$2:$AY$210)),ROW()-ROW($BA$1)))</f>
        <v>#NUM!</v>
      </c>
    </row>
    <row r="99" spans="43:57" ht="32.4" thickTop="1" thickBot="1" x14ac:dyDescent="0.35">
      <c r="AQ99" s="68" t="s">
        <v>373</v>
      </c>
      <c r="AR99" s="26" t="s">
        <v>288</v>
      </c>
      <c r="AS99" t="s">
        <v>458</v>
      </c>
      <c r="AT99" t="s">
        <v>465</v>
      </c>
      <c r="AU99" t="s">
        <v>472</v>
      </c>
      <c r="AX99" t="b">
        <v>0</v>
      </c>
      <c r="AY99" t="str">
        <v/>
      </c>
      <c r="AZ99" t="str">
        <v/>
      </c>
      <c r="BA99" s="35" t="e" cm="1">
        <f t="array" ref="BA99">INDEX(AQ$1:AQ$210,SMALL(IF($AY$2:$AY$210=$BA$1,ROW($AY$2:$AY$210)),ROW()-ROW($BA$1)))</f>
        <v>#NUM!</v>
      </c>
      <c r="BB99" s="35" t="e" cm="1">
        <f t="array" ref="BB99">INDEX(AR$1:AR$210,SMALL(IF($AY$2:$AY$210=$BA$1,ROW($AY$2:$AY$210)),ROW()-ROW($BA$1)))</f>
        <v>#NUM!</v>
      </c>
      <c r="BC99" s="35" t="e" cm="1">
        <f t="array" ref="BC99">INDEX(AS$1:AS$210,SMALL(IF($AY$2:$AY$210=$BA$1,ROW($AY$2:$AY$210)),ROW()-ROW($BA$1)))</f>
        <v>#NUM!</v>
      </c>
      <c r="BD99" s="35" t="e" cm="1">
        <f t="array" ref="BD99">INDEX(AT$1:AT$210,SMALL(IF($AY$2:$AY$210=$BA$1,ROW($AY$2:$AY$210)),ROW()-ROW($BA$1)))</f>
        <v>#NUM!</v>
      </c>
      <c r="BE99" s="35" t="e" cm="1">
        <f t="array" ref="BE99">INDEX(AU$1:AU$210,SMALL(IF($AY$2:$AY$210=$BA$1,ROW($AY$2:$AY$210)),ROW()-ROW($BA$1)))</f>
        <v>#NUM!</v>
      </c>
    </row>
    <row r="100" spans="43:57" ht="32.4" thickTop="1" thickBot="1" x14ac:dyDescent="0.35">
      <c r="AQ100" s="68" t="s">
        <v>374</v>
      </c>
      <c r="AR100" s="26" t="s">
        <v>288</v>
      </c>
      <c r="AS100" t="s">
        <v>458</v>
      </c>
      <c r="AT100" t="s">
        <v>465</v>
      </c>
      <c r="AU100" t="s">
        <v>472</v>
      </c>
      <c r="AX100" t="b">
        <v>0</v>
      </c>
      <c r="AY100" t="str">
        <v/>
      </c>
      <c r="AZ100" t="str">
        <v/>
      </c>
      <c r="BA100" s="35" t="e" cm="1">
        <f t="array" ref="BA100">INDEX(AQ$1:AQ$210,SMALL(IF($AY$2:$AY$210=$BA$1,ROW($AY$2:$AY$210)),ROW()-ROW($BA$1)))</f>
        <v>#NUM!</v>
      </c>
      <c r="BB100" s="35" t="e" cm="1">
        <f t="array" ref="BB100">INDEX(AR$1:AR$210,SMALL(IF($AY$2:$AY$210=$BA$1,ROW($AY$2:$AY$210)),ROW()-ROW($BA$1)))</f>
        <v>#NUM!</v>
      </c>
      <c r="BC100" s="35" t="e" cm="1">
        <f t="array" ref="BC100">INDEX(AS$1:AS$210,SMALL(IF($AY$2:$AY$210=$BA$1,ROW($AY$2:$AY$210)),ROW()-ROW($BA$1)))</f>
        <v>#NUM!</v>
      </c>
      <c r="BD100" s="35" t="e" cm="1">
        <f t="array" ref="BD100">INDEX(AT$1:AT$210,SMALL(IF($AY$2:$AY$210=$BA$1,ROW($AY$2:$AY$210)),ROW()-ROW($BA$1)))</f>
        <v>#NUM!</v>
      </c>
      <c r="BE100" s="35" t="e" cm="1">
        <f t="array" ref="BE100">INDEX(AU$1:AU$210,SMALL(IF($AY$2:$AY$210=$BA$1,ROW($AY$2:$AY$210)),ROW()-ROW($BA$1)))</f>
        <v>#NUM!</v>
      </c>
    </row>
    <row r="101" spans="43:57" ht="32.4" thickTop="1" thickBot="1" x14ac:dyDescent="0.35">
      <c r="AQ101" s="68" t="s">
        <v>375</v>
      </c>
      <c r="AR101" s="26" t="s">
        <v>288</v>
      </c>
      <c r="AS101" t="s">
        <v>458</v>
      </c>
      <c r="AT101" t="s">
        <v>465</v>
      </c>
      <c r="AU101" t="s">
        <v>472</v>
      </c>
      <c r="AX101" t="b">
        <v>0</v>
      </c>
      <c r="AY101" t="str">
        <v/>
      </c>
      <c r="AZ101" t="str">
        <v/>
      </c>
      <c r="BA101" s="35" t="e" cm="1">
        <f t="array" ref="BA101">INDEX(AQ$1:AQ$210,SMALL(IF($AY$2:$AY$210=$BA$1,ROW($AY$2:$AY$210)),ROW()-ROW($BA$1)))</f>
        <v>#NUM!</v>
      </c>
      <c r="BB101" s="35" t="e" cm="1">
        <f t="array" ref="BB101">INDEX(AR$1:AR$210,SMALL(IF($AY$2:$AY$210=$BA$1,ROW($AY$2:$AY$210)),ROW()-ROW($BA$1)))</f>
        <v>#NUM!</v>
      </c>
      <c r="BC101" s="35" t="e" cm="1">
        <f t="array" ref="BC101">INDEX(AS$1:AS$210,SMALL(IF($AY$2:$AY$210=$BA$1,ROW($AY$2:$AY$210)),ROW()-ROW($BA$1)))</f>
        <v>#NUM!</v>
      </c>
      <c r="BD101" s="35" t="e" cm="1">
        <f t="array" ref="BD101">INDEX(AT$1:AT$210,SMALL(IF($AY$2:$AY$210=$BA$1,ROW($AY$2:$AY$210)),ROW()-ROW($BA$1)))</f>
        <v>#NUM!</v>
      </c>
      <c r="BE101" s="35" t="e" cm="1">
        <f t="array" ref="BE101">INDEX(AU$1:AU$210,SMALL(IF($AY$2:$AY$210=$BA$1,ROW($AY$2:$AY$210)),ROW()-ROW($BA$1)))</f>
        <v>#NUM!</v>
      </c>
    </row>
    <row r="102" spans="43:57" ht="16.8" thickTop="1" thickBot="1" x14ac:dyDescent="0.35">
      <c r="AQ102" s="68" t="s">
        <v>376</v>
      </c>
      <c r="AR102" s="26" t="s">
        <v>288</v>
      </c>
      <c r="AS102" t="s">
        <v>458</v>
      </c>
      <c r="AT102" t="s">
        <v>465</v>
      </c>
      <c r="AU102" t="s">
        <v>472</v>
      </c>
      <c r="AX102" t="b">
        <v>0</v>
      </c>
      <c r="AY102" t="str">
        <v/>
      </c>
      <c r="AZ102" t="str">
        <v/>
      </c>
      <c r="BA102" s="35" t="e" cm="1">
        <f t="array" ref="BA102">INDEX(AQ$1:AQ$210,SMALL(IF($AY$2:$AY$210=$BA$1,ROW($AY$2:$AY$210)),ROW()-ROW($BA$1)))</f>
        <v>#NUM!</v>
      </c>
      <c r="BB102" s="35" t="e" cm="1">
        <f t="array" ref="BB102">INDEX(AR$1:AR$210,SMALL(IF($AY$2:$AY$210=$BA$1,ROW($AY$2:$AY$210)),ROW()-ROW($BA$1)))</f>
        <v>#NUM!</v>
      </c>
      <c r="BC102" s="35" t="e" cm="1">
        <f t="array" ref="BC102">INDEX(AS$1:AS$210,SMALL(IF($AY$2:$AY$210=$BA$1,ROW($AY$2:$AY$210)),ROW()-ROW($BA$1)))</f>
        <v>#NUM!</v>
      </c>
      <c r="BD102" s="35" t="e" cm="1">
        <f t="array" ref="BD102">INDEX(AT$1:AT$210,SMALL(IF($AY$2:$AY$210=$BA$1,ROW($AY$2:$AY$210)),ROW()-ROW($BA$1)))</f>
        <v>#NUM!</v>
      </c>
      <c r="BE102" s="35" t="e" cm="1">
        <f t="array" ref="BE102">INDEX(AU$1:AU$210,SMALL(IF($AY$2:$AY$210=$BA$1,ROW($AY$2:$AY$210)),ROW()-ROW($BA$1)))</f>
        <v>#NUM!</v>
      </c>
    </row>
    <row r="103" spans="43:57" ht="16.8" thickTop="1" thickBot="1" x14ac:dyDescent="0.35">
      <c r="AQ103" s="68" t="s">
        <v>377</v>
      </c>
      <c r="AR103" s="26" t="s">
        <v>288</v>
      </c>
      <c r="AS103" t="s">
        <v>458</v>
      </c>
      <c r="AT103" t="s">
        <v>465</v>
      </c>
      <c r="AU103" t="s">
        <v>472</v>
      </c>
      <c r="AX103" t="b">
        <v>0</v>
      </c>
      <c r="AY103" t="str">
        <v/>
      </c>
      <c r="AZ103" t="str">
        <v/>
      </c>
      <c r="BA103" s="35" t="e" cm="1">
        <f t="array" ref="BA103">INDEX(AQ$1:AQ$210,SMALL(IF($AY$2:$AY$210=$BA$1,ROW($AY$2:$AY$210)),ROW()-ROW($BA$1)))</f>
        <v>#NUM!</v>
      </c>
      <c r="BB103" s="35" t="e" cm="1">
        <f t="array" ref="BB103">INDEX(AR$1:AR$210,SMALL(IF($AY$2:$AY$210=$BA$1,ROW($AY$2:$AY$210)),ROW()-ROW($BA$1)))</f>
        <v>#NUM!</v>
      </c>
      <c r="BC103" s="35" t="e" cm="1">
        <f t="array" ref="BC103">INDEX(AS$1:AS$210,SMALL(IF($AY$2:$AY$210=$BA$1,ROW($AY$2:$AY$210)),ROW()-ROW($BA$1)))</f>
        <v>#NUM!</v>
      </c>
      <c r="BD103" s="35" t="e" cm="1">
        <f t="array" ref="BD103">INDEX(AT$1:AT$210,SMALL(IF($AY$2:$AY$210=$BA$1,ROW($AY$2:$AY$210)),ROW()-ROW($BA$1)))</f>
        <v>#NUM!</v>
      </c>
      <c r="BE103" s="35" t="e" cm="1">
        <f t="array" ref="BE103">INDEX(AU$1:AU$210,SMALL(IF($AY$2:$AY$210=$BA$1,ROW($AY$2:$AY$210)),ROW()-ROW($BA$1)))</f>
        <v>#NUM!</v>
      </c>
    </row>
    <row r="104" spans="43:57" ht="32.4" thickTop="1" thickBot="1" x14ac:dyDescent="0.35">
      <c r="AQ104" s="65" t="s">
        <v>383</v>
      </c>
      <c r="AR104" s="34" t="s">
        <v>378</v>
      </c>
      <c r="AS104" t="s">
        <v>459</v>
      </c>
      <c r="AT104" t="s">
        <v>463</v>
      </c>
      <c r="AU104" t="s">
        <v>470</v>
      </c>
      <c r="AX104" t="b">
        <v>0</v>
      </c>
      <c r="AY104" t="str">
        <v/>
      </c>
      <c r="AZ104" t="str">
        <v/>
      </c>
      <c r="BA104" s="35" t="e" cm="1">
        <f t="array" ref="BA104">INDEX(AQ$1:AQ$210,SMALL(IF($AY$2:$AY$210=$BA$1,ROW($AY$2:$AY$210)),ROW()-ROW($BA$1)))</f>
        <v>#NUM!</v>
      </c>
      <c r="BB104" s="35" t="e" cm="1">
        <f t="array" ref="BB104">INDEX(AR$1:AR$210,SMALL(IF($AY$2:$AY$210=$BA$1,ROW($AY$2:$AY$210)),ROW()-ROW($BA$1)))</f>
        <v>#NUM!</v>
      </c>
      <c r="BC104" s="35" t="e" cm="1">
        <f t="array" ref="BC104">INDEX(AS$1:AS$210,SMALL(IF($AY$2:$AY$210=$BA$1,ROW($AY$2:$AY$210)),ROW()-ROW($BA$1)))</f>
        <v>#NUM!</v>
      </c>
      <c r="BD104" s="35" t="e" cm="1">
        <f t="array" ref="BD104">INDEX(AT$1:AT$210,SMALL(IF($AY$2:$AY$210=$BA$1,ROW($AY$2:$AY$210)),ROW()-ROW($BA$1)))</f>
        <v>#NUM!</v>
      </c>
      <c r="BE104" s="35" t="e" cm="1">
        <f t="array" ref="BE104">INDEX(AU$1:AU$210,SMALL(IF($AY$2:$AY$210=$BA$1,ROW($AY$2:$AY$210)),ROW()-ROW($BA$1)))</f>
        <v>#NUM!</v>
      </c>
    </row>
    <row r="105" spans="43:57" ht="32.4" thickTop="1" thickBot="1" x14ac:dyDescent="0.35">
      <c r="AQ105" s="66" t="s">
        <v>291</v>
      </c>
      <c r="AR105" s="34" t="s">
        <v>378</v>
      </c>
      <c r="AS105" t="s">
        <v>459</v>
      </c>
      <c r="AT105" t="s">
        <v>463</v>
      </c>
      <c r="AU105" t="s">
        <v>470</v>
      </c>
      <c r="AX105" t="b">
        <v>0</v>
      </c>
      <c r="AY105" t="str">
        <v/>
      </c>
      <c r="AZ105" t="str">
        <v/>
      </c>
      <c r="BA105" s="35" t="e" cm="1">
        <f t="array" ref="BA105">INDEX(AQ$1:AQ$210,SMALL(IF($AY$2:$AY$210=$BA$1,ROW($AY$2:$AY$210)),ROW()-ROW($BA$1)))</f>
        <v>#NUM!</v>
      </c>
      <c r="BB105" s="35" t="e" cm="1">
        <f t="array" ref="BB105">INDEX(AR$1:AR$210,SMALL(IF($AY$2:$AY$210=$BA$1,ROW($AY$2:$AY$210)),ROW()-ROW($BA$1)))</f>
        <v>#NUM!</v>
      </c>
      <c r="BC105" s="35" t="e" cm="1">
        <f t="array" ref="BC105">INDEX(AS$1:AS$210,SMALL(IF($AY$2:$AY$210=$BA$1,ROW($AY$2:$AY$210)),ROW()-ROW($BA$1)))</f>
        <v>#NUM!</v>
      </c>
      <c r="BD105" s="35" t="e" cm="1">
        <f t="array" ref="BD105">INDEX(AT$1:AT$210,SMALL(IF($AY$2:$AY$210=$BA$1,ROW($AY$2:$AY$210)),ROW()-ROW($BA$1)))</f>
        <v>#NUM!</v>
      </c>
      <c r="BE105" s="35" t="e" cm="1">
        <f t="array" ref="BE105">INDEX(AU$1:AU$210,SMALL(IF($AY$2:$AY$210=$BA$1,ROW($AY$2:$AY$210)),ROW()-ROW($BA$1)))</f>
        <v>#NUM!</v>
      </c>
    </row>
    <row r="106" spans="43:57" ht="32.4" thickTop="1" thickBot="1" x14ac:dyDescent="0.35">
      <c r="AQ106" s="66" t="s">
        <v>294</v>
      </c>
      <c r="AR106" s="34" t="s">
        <v>378</v>
      </c>
      <c r="AS106" t="s">
        <v>459</v>
      </c>
      <c r="AT106" t="s">
        <v>463</v>
      </c>
      <c r="AU106" t="s">
        <v>470</v>
      </c>
      <c r="AX106" t="b">
        <v>0</v>
      </c>
      <c r="AY106" t="str">
        <v/>
      </c>
      <c r="AZ106" t="str">
        <v/>
      </c>
      <c r="BA106" s="35" t="e" cm="1">
        <f t="array" ref="BA106">INDEX(AQ$1:AQ$210,SMALL(IF($AY$2:$AY$210=$BA$1,ROW($AY$2:$AY$210)),ROW()-ROW($BA$1)))</f>
        <v>#NUM!</v>
      </c>
      <c r="BB106" s="35" t="e" cm="1">
        <f t="array" ref="BB106">INDEX(AR$1:AR$210,SMALL(IF($AY$2:$AY$210=$BA$1,ROW($AY$2:$AY$210)),ROW()-ROW($BA$1)))</f>
        <v>#NUM!</v>
      </c>
      <c r="BC106" s="35" t="e" cm="1">
        <f t="array" ref="BC106">INDEX(AS$1:AS$210,SMALL(IF($AY$2:$AY$210=$BA$1,ROW($AY$2:$AY$210)),ROW()-ROW($BA$1)))</f>
        <v>#NUM!</v>
      </c>
      <c r="BD106" s="35" t="e" cm="1">
        <f t="array" ref="BD106">INDEX(AT$1:AT$210,SMALL(IF($AY$2:$AY$210=$BA$1,ROW($AY$2:$AY$210)),ROW()-ROW($BA$1)))</f>
        <v>#NUM!</v>
      </c>
      <c r="BE106" s="35" t="e" cm="1">
        <f t="array" ref="BE106">INDEX(AU$1:AU$210,SMALL(IF($AY$2:$AY$210=$BA$1,ROW($AY$2:$AY$210)),ROW()-ROW($BA$1)))</f>
        <v>#NUM!</v>
      </c>
    </row>
    <row r="107" spans="43:57" ht="32.4" thickTop="1" thickBot="1" x14ac:dyDescent="0.35">
      <c r="AQ107" s="66" t="s">
        <v>384</v>
      </c>
      <c r="AR107" s="34" t="s">
        <v>378</v>
      </c>
      <c r="AS107" t="s">
        <v>459</v>
      </c>
      <c r="AT107" t="s">
        <v>463</v>
      </c>
      <c r="AU107" t="s">
        <v>470</v>
      </c>
      <c r="AX107" t="b">
        <v>0</v>
      </c>
      <c r="AY107" t="str">
        <v/>
      </c>
      <c r="AZ107" t="str">
        <v/>
      </c>
      <c r="BA107" s="35" t="e" cm="1">
        <f t="array" ref="BA107">INDEX(AQ$1:AQ$210,SMALL(IF($AY$2:$AY$210=$BA$1,ROW($AY$2:$AY$210)),ROW()-ROW($BA$1)))</f>
        <v>#NUM!</v>
      </c>
      <c r="BB107" s="35" t="e" cm="1">
        <f t="array" ref="BB107">INDEX(AR$1:AR$210,SMALL(IF($AY$2:$AY$210=$BA$1,ROW($AY$2:$AY$210)),ROW()-ROW($BA$1)))</f>
        <v>#NUM!</v>
      </c>
      <c r="BC107" s="35" t="e" cm="1">
        <f t="array" ref="BC107">INDEX(AS$1:AS$210,SMALL(IF($AY$2:$AY$210=$BA$1,ROW($AY$2:$AY$210)),ROW()-ROW($BA$1)))</f>
        <v>#NUM!</v>
      </c>
      <c r="BD107" s="35" t="e" cm="1">
        <f t="array" ref="BD107">INDEX(AT$1:AT$210,SMALL(IF($AY$2:$AY$210=$BA$1,ROW($AY$2:$AY$210)),ROW()-ROW($BA$1)))</f>
        <v>#NUM!</v>
      </c>
      <c r="BE107" s="35" t="e" cm="1">
        <f t="array" ref="BE107">INDEX(AU$1:AU$210,SMALL(IF($AY$2:$AY$210=$BA$1,ROW($AY$2:$AY$210)),ROW()-ROW($BA$1)))</f>
        <v>#NUM!</v>
      </c>
    </row>
    <row r="108" spans="43:57" ht="32.4" thickTop="1" thickBot="1" x14ac:dyDescent="0.35">
      <c r="AQ108" s="66" t="s">
        <v>385</v>
      </c>
      <c r="AR108" s="34" t="s">
        <v>378</v>
      </c>
      <c r="AS108" t="s">
        <v>459</v>
      </c>
      <c r="AT108" t="s">
        <v>463</v>
      </c>
      <c r="AU108" t="s">
        <v>470</v>
      </c>
      <c r="AX108" t="b">
        <v>0</v>
      </c>
      <c r="AY108" t="str">
        <v/>
      </c>
      <c r="AZ108" t="str">
        <v/>
      </c>
      <c r="BA108" s="35" t="e" cm="1">
        <f t="array" ref="BA108">INDEX(AQ$1:AQ$210,SMALL(IF($AY$2:$AY$210=$BA$1,ROW($AY$2:$AY$210)),ROW()-ROW($BA$1)))</f>
        <v>#NUM!</v>
      </c>
      <c r="BB108" s="35" t="e" cm="1">
        <f t="array" ref="BB108">INDEX(AR$1:AR$210,SMALL(IF($AY$2:$AY$210=$BA$1,ROW($AY$2:$AY$210)),ROW()-ROW($BA$1)))</f>
        <v>#NUM!</v>
      </c>
      <c r="BC108" s="35" t="e" cm="1">
        <f t="array" ref="BC108">INDEX(AS$1:AS$210,SMALL(IF($AY$2:$AY$210=$BA$1,ROW($AY$2:$AY$210)),ROW()-ROW($BA$1)))</f>
        <v>#NUM!</v>
      </c>
      <c r="BD108" s="35" t="e" cm="1">
        <f t="array" ref="BD108">INDEX(AT$1:AT$210,SMALL(IF($AY$2:$AY$210=$BA$1,ROW($AY$2:$AY$210)),ROW()-ROW($BA$1)))</f>
        <v>#NUM!</v>
      </c>
      <c r="BE108" s="35" t="e" cm="1">
        <f t="array" ref="BE108">INDEX(AU$1:AU$210,SMALL(IF($AY$2:$AY$210=$BA$1,ROW($AY$2:$AY$210)),ROW()-ROW($BA$1)))</f>
        <v>#NUM!</v>
      </c>
    </row>
    <row r="109" spans="43:57" ht="32.4" thickTop="1" thickBot="1" x14ac:dyDescent="0.35">
      <c r="AQ109" s="66" t="s">
        <v>386</v>
      </c>
      <c r="AR109" s="34" t="s">
        <v>378</v>
      </c>
      <c r="AS109" t="s">
        <v>459</v>
      </c>
      <c r="AT109" t="s">
        <v>463</v>
      </c>
      <c r="AU109" t="s">
        <v>470</v>
      </c>
      <c r="AX109" t="b">
        <v>0</v>
      </c>
      <c r="AY109" t="str">
        <v/>
      </c>
      <c r="AZ109" t="str">
        <v/>
      </c>
      <c r="BA109" s="35" t="e" cm="1">
        <f t="array" ref="BA109">INDEX(AQ$1:AQ$210,SMALL(IF($AY$2:$AY$210=$BA$1,ROW($AY$2:$AY$210)),ROW()-ROW($BA$1)))</f>
        <v>#NUM!</v>
      </c>
      <c r="BB109" s="35" t="e" cm="1">
        <f t="array" ref="BB109">INDEX(AR$1:AR$210,SMALL(IF($AY$2:$AY$210=$BA$1,ROW($AY$2:$AY$210)),ROW()-ROW($BA$1)))</f>
        <v>#NUM!</v>
      </c>
      <c r="BC109" s="35" t="e" cm="1">
        <f t="array" ref="BC109">INDEX(AS$1:AS$210,SMALL(IF($AY$2:$AY$210=$BA$1,ROW($AY$2:$AY$210)),ROW()-ROW($BA$1)))</f>
        <v>#NUM!</v>
      </c>
      <c r="BD109" s="35" t="e" cm="1">
        <f t="array" ref="BD109">INDEX(AT$1:AT$210,SMALL(IF($AY$2:$AY$210=$BA$1,ROW($AY$2:$AY$210)),ROW()-ROW($BA$1)))</f>
        <v>#NUM!</v>
      </c>
      <c r="BE109" s="35" t="e" cm="1">
        <f t="array" ref="BE109">INDEX(AU$1:AU$210,SMALL(IF($AY$2:$AY$210=$BA$1,ROW($AY$2:$AY$210)),ROW()-ROW($BA$1)))</f>
        <v>#NUM!</v>
      </c>
    </row>
    <row r="110" spans="43:57" ht="32.4" thickTop="1" thickBot="1" x14ac:dyDescent="0.35">
      <c r="AQ110" s="66" t="s">
        <v>296</v>
      </c>
      <c r="AR110" s="34" t="s">
        <v>378</v>
      </c>
      <c r="AS110" t="s">
        <v>459</v>
      </c>
      <c r="AT110" t="s">
        <v>463</v>
      </c>
      <c r="AU110" t="s">
        <v>470</v>
      </c>
      <c r="AX110" t="b">
        <v>0</v>
      </c>
      <c r="AY110" t="str">
        <v/>
      </c>
      <c r="AZ110" t="str">
        <v/>
      </c>
      <c r="BA110" s="35" t="e" cm="1">
        <f t="array" ref="BA110">INDEX(AQ$1:AQ$210,SMALL(IF($AY$2:$AY$210=$BA$1,ROW($AY$2:$AY$210)),ROW()-ROW($BA$1)))</f>
        <v>#NUM!</v>
      </c>
      <c r="BB110" s="35" t="e" cm="1">
        <f t="array" ref="BB110">INDEX(AR$1:AR$210,SMALL(IF($AY$2:$AY$210=$BA$1,ROW($AY$2:$AY$210)),ROW()-ROW($BA$1)))</f>
        <v>#NUM!</v>
      </c>
      <c r="BC110" s="35" t="e" cm="1">
        <f t="array" ref="BC110">INDEX(AS$1:AS$210,SMALL(IF($AY$2:$AY$210=$BA$1,ROW($AY$2:$AY$210)),ROW()-ROW($BA$1)))</f>
        <v>#NUM!</v>
      </c>
      <c r="BD110" s="35" t="e" cm="1">
        <f t="array" ref="BD110">INDEX(AT$1:AT$210,SMALL(IF($AY$2:$AY$210=$BA$1,ROW($AY$2:$AY$210)),ROW()-ROW($BA$1)))</f>
        <v>#NUM!</v>
      </c>
      <c r="BE110" s="35" t="e" cm="1">
        <f t="array" ref="BE110">INDEX(AU$1:AU$210,SMALL(IF($AY$2:$AY$210=$BA$1,ROW($AY$2:$AY$210)),ROW()-ROW($BA$1)))</f>
        <v>#NUM!</v>
      </c>
    </row>
    <row r="111" spans="43:57" ht="32.4" thickTop="1" thickBot="1" x14ac:dyDescent="0.35">
      <c r="AQ111" s="66" t="s">
        <v>299</v>
      </c>
      <c r="AR111" s="34" t="s">
        <v>378</v>
      </c>
      <c r="AS111" t="s">
        <v>459</v>
      </c>
      <c r="AT111" t="s">
        <v>463</v>
      </c>
      <c r="AU111" t="s">
        <v>470</v>
      </c>
      <c r="AX111" t="b">
        <v>0</v>
      </c>
      <c r="AY111" t="str">
        <v/>
      </c>
      <c r="AZ111" t="str">
        <v/>
      </c>
      <c r="BA111" s="35" t="e" cm="1">
        <f t="array" ref="BA111">INDEX(AQ$1:AQ$210,SMALL(IF($AY$2:$AY$210=$BA$1,ROW($AY$2:$AY$210)),ROW()-ROW($BA$1)))</f>
        <v>#NUM!</v>
      </c>
      <c r="BB111" s="35" t="e" cm="1">
        <f t="array" ref="BB111">INDEX(AR$1:AR$210,SMALL(IF($AY$2:$AY$210=$BA$1,ROW($AY$2:$AY$210)),ROW()-ROW($BA$1)))</f>
        <v>#NUM!</v>
      </c>
      <c r="BC111" s="35" t="e" cm="1">
        <f t="array" ref="BC111">INDEX(AS$1:AS$210,SMALL(IF($AY$2:$AY$210=$BA$1,ROW($AY$2:$AY$210)),ROW()-ROW($BA$1)))</f>
        <v>#NUM!</v>
      </c>
      <c r="BD111" s="35" t="e" cm="1">
        <f t="array" ref="BD111">INDEX(AT$1:AT$210,SMALL(IF($AY$2:$AY$210=$BA$1,ROW($AY$2:$AY$210)),ROW()-ROW($BA$1)))</f>
        <v>#NUM!</v>
      </c>
      <c r="BE111" s="35" t="e" cm="1">
        <f t="array" ref="BE111">INDEX(AU$1:AU$210,SMALL(IF($AY$2:$AY$210=$BA$1,ROW($AY$2:$AY$210)),ROW()-ROW($BA$1)))</f>
        <v>#NUM!</v>
      </c>
    </row>
    <row r="112" spans="43:57" ht="32.4" thickTop="1" thickBot="1" x14ac:dyDescent="0.35">
      <c r="AQ112" s="66" t="s">
        <v>301</v>
      </c>
      <c r="AR112" s="34" t="s">
        <v>378</v>
      </c>
      <c r="AS112" t="s">
        <v>459</v>
      </c>
      <c r="AT112" t="s">
        <v>463</v>
      </c>
      <c r="AU112" t="s">
        <v>470</v>
      </c>
      <c r="AX112" t="b">
        <v>0</v>
      </c>
      <c r="AY112" t="str">
        <v/>
      </c>
      <c r="AZ112" t="str">
        <v/>
      </c>
      <c r="BA112" s="35" t="e" cm="1">
        <f t="array" ref="BA112">INDEX(AQ$1:AQ$210,SMALL(IF($AY$2:$AY$210=$BA$1,ROW($AY$2:$AY$210)),ROW()-ROW($BA$1)))</f>
        <v>#NUM!</v>
      </c>
      <c r="BB112" s="35" t="e" cm="1">
        <f t="array" ref="BB112">INDEX(AR$1:AR$210,SMALL(IF($AY$2:$AY$210=$BA$1,ROW($AY$2:$AY$210)),ROW()-ROW($BA$1)))</f>
        <v>#NUM!</v>
      </c>
      <c r="BC112" s="35" t="e" cm="1">
        <f t="array" ref="BC112">INDEX(AS$1:AS$210,SMALL(IF($AY$2:$AY$210=$BA$1,ROW($AY$2:$AY$210)),ROW()-ROW($BA$1)))</f>
        <v>#NUM!</v>
      </c>
      <c r="BD112" s="35" t="e" cm="1">
        <f t="array" ref="BD112">INDEX(AT$1:AT$210,SMALL(IF($AY$2:$AY$210=$BA$1,ROW($AY$2:$AY$210)),ROW()-ROW($BA$1)))</f>
        <v>#NUM!</v>
      </c>
      <c r="BE112" s="35" t="e" cm="1">
        <f t="array" ref="BE112">INDEX(AU$1:AU$210,SMALL(IF($AY$2:$AY$210=$BA$1,ROW($AY$2:$AY$210)),ROW()-ROW($BA$1)))</f>
        <v>#NUM!</v>
      </c>
    </row>
    <row r="113" spans="43:57" ht="32.4" thickTop="1" thickBot="1" x14ac:dyDescent="0.35">
      <c r="AQ113" s="66" t="s">
        <v>309</v>
      </c>
      <c r="AR113" s="34" t="s">
        <v>378</v>
      </c>
      <c r="AS113" t="s">
        <v>459</v>
      </c>
      <c r="AT113" t="s">
        <v>463</v>
      </c>
      <c r="AU113" t="s">
        <v>470</v>
      </c>
      <c r="AX113" t="b">
        <v>0</v>
      </c>
      <c r="AY113" t="str">
        <v/>
      </c>
      <c r="AZ113" t="str">
        <v/>
      </c>
      <c r="BA113" s="35" t="e" cm="1">
        <f t="array" ref="BA113">INDEX(AQ$1:AQ$210,SMALL(IF($AY$2:$AY$210=$BA$1,ROW($AY$2:$AY$210)),ROW()-ROW($BA$1)))</f>
        <v>#NUM!</v>
      </c>
      <c r="BB113" s="35" t="e" cm="1">
        <f t="array" ref="BB113">INDEX(AR$1:AR$210,SMALL(IF($AY$2:$AY$210=$BA$1,ROW($AY$2:$AY$210)),ROW()-ROW($BA$1)))</f>
        <v>#NUM!</v>
      </c>
      <c r="BC113" s="35" t="e" cm="1">
        <f t="array" ref="BC113">INDEX(AS$1:AS$210,SMALL(IF($AY$2:$AY$210=$BA$1,ROW($AY$2:$AY$210)),ROW()-ROW($BA$1)))</f>
        <v>#NUM!</v>
      </c>
      <c r="BD113" s="35" t="e" cm="1">
        <f t="array" ref="BD113">INDEX(AT$1:AT$210,SMALL(IF($AY$2:$AY$210=$BA$1,ROW($AY$2:$AY$210)),ROW()-ROW($BA$1)))</f>
        <v>#NUM!</v>
      </c>
      <c r="BE113" s="35" t="e" cm="1">
        <f t="array" ref="BE113">INDEX(AU$1:AU$210,SMALL(IF($AY$2:$AY$210=$BA$1,ROW($AY$2:$AY$210)),ROW()-ROW($BA$1)))</f>
        <v>#NUM!</v>
      </c>
    </row>
    <row r="114" spans="43:57" ht="32.4" thickTop="1" thickBot="1" x14ac:dyDescent="0.35">
      <c r="AQ114" s="66" t="s">
        <v>387</v>
      </c>
      <c r="AR114" s="34" t="s">
        <v>378</v>
      </c>
      <c r="AS114" t="s">
        <v>459</v>
      </c>
      <c r="AT114" t="s">
        <v>463</v>
      </c>
      <c r="AU114" t="s">
        <v>470</v>
      </c>
      <c r="AX114" t="b">
        <v>0</v>
      </c>
      <c r="AY114" t="str">
        <v/>
      </c>
      <c r="AZ114" t="str">
        <v/>
      </c>
      <c r="BA114" s="35" t="e" cm="1">
        <f t="array" ref="BA114">INDEX(AQ$1:AQ$210,SMALL(IF($AY$2:$AY$210=$BA$1,ROW($AY$2:$AY$210)),ROW()-ROW($BA$1)))</f>
        <v>#NUM!</v>
      </c>
      <c r="BB114" s="35" t="e" cm="1">
        <f t="array" ref="BB114">INDEX(AR$1:AR$210,SMALL(IF($AY$2:$AY$210=$BA$1,ROW($AY$2:$AY$210)),ROW()-ROW($BA$1)))</f>
        <v>#NUM!</v>
      </c>
      <c r="BC114" s="35" t="e" cm="1">
        <f t="array" ref="BC114">INDEX(AS$1:AS$210,SMALL(IF($AY$2:$AY$210=$BA$1,ROW($AY$2:$AY$210)),ROW()-ROW($BA$1)))</f>
        <v>#NUM!</v>
      </c>
      <c r="BD114" s="35" t="e" cm="1">
        <f t="array" ref="BD114">INDEX(AT$1:AT$210,SMALL(IF($AY$2:$AY$210=$BA$1,ROW($AY$2:$AY$210)),ROW()-ROW($BA$1)))</f>
        <v>#NUM!</v>
      </c>
      <c r="BE114" s="35" t="e" cm="1">
        <f t="array" ref="BE114">INDEX(AU$1:AU$210,SMALL(IF($AY$2:$AY$210=$BA$1,ROW($AY$2:$AY$210)),ROW()-ROW($BA$1)))</f>
        <v>#NUM!</v>
      </c>
    </row>
    <row r="115" spans="43:57" ht="32.4" thickTop="1" thickBot="1" x14ac:dyDescent="0.35">
      <c r="AQ115" s="66" t="s">
        <v>388</v>
      </c>
      <c r="AR115" s="34" t="s">
        <v>378</v>
      </c>
      <c r="AS115" t="s">
        <v>459</v>
      </c>
      <c r="AT115" t="s">
        <v>463</v>
      </c>
      <c r="AU115" t="s">
        <v>470</v>
      </c>
      <c r="AX115" t="b">
        <v>0</v>
      </c>
      <c r="AY115" t="str">
        <v/>
      </c>
      <c r="AZ115" t="str">
        <v/>
      </c>
      <c r="BA115" s="35" t="e" cm="1">
        <f t="array" ref="BA115">INDEX(AQ$1:AQ$210,SMALL(IF($AY$2:$AY$210=$BA$1,ROW($AY$2:$AY$210)),ROW()-ROW($BA$1)))</f>
        <v>#NUM!</v>
      </c>
      <c r="BB115" s="35" t="e" cm="1">
        <f t="array" ref="BB115">INDEX(AR$1:AR$210,SMALL(IF($AY$2:$AY$210=$BA$1,ROW($AY$2:$AY$210)),ROW()-ROW($BA$1)))</f>
        <v>#NUM!</v>
      </c>
      <c r="BC115" s="35" t="e" cm="1">
        <f t="array" ref="BC115">INDEX(AS$1:AS$210,SMALL(IF($AY$2:$AY$210=$BA$1,ROW($AY$2:$AY$210)),ROW()-ROW($BA$1)))</f>
        <v>#NUM!</v>
      </c>
      <c r="BD115" s="35" t="e" cm="1">
        <f t="array" ref="BD115">INDEX(AT$1:AT$210,SMALL(IF($AY$2:$AY$210=$BA$1,ROW($AY$2:$AY$210)),ROW()-ROW($BA$1)))</f>
        <v>#NUM!</v>
      </c>
      <c r="BE115" s="35" t="e" cm="1">
        <f t="array" ref="BE115">INDEX(AU$1:AU$210,SMALL(IF($AY$2:$AY$210=$BA$1,ROW($AY$2:$AY$210)),ROW()-ROW($BA$1)))</f>
        <v>#NUM!</v>
      </c>
    </row>
    <row r="116" spans="43:57" ht="32.4" thickTop="1" thickBot="1" x14ac:dyDescent="0.35">
      <c r="AQ116" s="62" t="s">
        <v>389</v>
      </c>
      <c r="AR116" s="34" t="s">
        <v>379</v>
      </c>
      <c r="AS116" t="s">
        <v>459</v>
      </c>
      <c r="AT116" t="s">
        <v>466</v>
      </c>
      <c r="AU116" t="s">
        <v>470</v>
      </c>
      <c r="AX116" t="b">
        <v>0</v>
      </c>
      <c r="AY116" t="str">
        <v/>
      </c>
      <c r="AZ116" t="str">
        <v/>
      </c>
      <c r="BA116" s="35" t="e" cm="1">
        <f t="array" ref="BA116">INDEX(AQ$1:AQ$210,SMALL(IF($AY$2:$AY$210=$BA$1,ROW($AY$2:$AY$210)),ROW()-ROW($BA$1)))</f>
        <v>#NUM!</v>
      </c>
      <c r="BB116" s="35" t="e" cm="1">
        <f t="array" ref="BB116">INDEX(AR$1:AR$210,SMALL(IF($AY$2:$AY$210=$BA$1,ROW($AY$2:$AY$210)),ROW()-ROW($BA$1)))</f>
        <v>#NUM!</v>
      </c>
      <c r="BC116" s="35" t="e" cm="1">
        <f t="array" ref="BC116">INDEX(AS$1:AS$210,SMALL(IF($AY$2:$AY$210=$BA$1,ROW($AY$2:$AY$210)),ROW()-ROW($BA$1)))</f>
        <v>#NUM!</v>
      </c>
      <c r="BD116" s="35" t="e" cm="1">
        <f t="array" ref="BD116">INDEX(AT$1:AT$210,SMALL(IF($AY$2:$AY$210=$BA$1,ROW($AY$2:$AY$210)),ROW()-ROW($BA$1)))</f>
        <v>#NUM!</v>
      </c>
      <c r="BE116" s="35" t="e" cm="1">
        <f t="array" ref="BE116">INDEX(AU$1:AU$210,SMALL(IF($AY$2:$AY$210=$BA$1,ROW($AY$2:$AY$210)),ROW()-ROW($BA$1)))</f>
        <v>#NUM!</v>
      </c>
    </row>
    <row r="117" spans="43:57" ht="32.4" thickTop="1" thickBot="1" x14ac:dyDescent="0.35">
      <c r="AQ117" s="63" t="s">
        <v>390</v>
      </c>
      <c r="AR117" s="34" t="s">
        <v>379</v>
      </c>
      <c r="AS117" t="s">
        <v>459</v>
      </c>
      <c r="AT117" t="s">
        <v>466</v>
      </c>
      <c r="AU117" t="s">
        <v>470</v>
      </c>
      <c r="AX117" t="b">
        <v>0</v>
      </c>
      <c r="AY117" t="str">
        <v/>
      </c>
      <c r="AZ117" t="str">
        <v/>
      </c>
      <c r="BA117" s="35" t="e" cm="1">
        <f t="array" ref="BA117">INDEX(AQ$1:AQ$210,SMALL(IF($AY$2:$AY$210=$BA$1,ROW($AY$2:$AY$210)),ROW()-ROW($BA$1)))</f>
        <v>#NUM!</v>
      </c>
      <c r="BB117" s="35" t="e" cm="1">
        <f t="array" ref="BB117">INDEX(AR$1:AR$210,SMALL(IF($AY$2:$AY$210=$BA$1,ROW($AY$2:$AY$210)),ROW()-ROW($BA$1)))</f>
        <v>#NUM!</v>
      </c>
      <c r="BC117" s="35" t="e" cm="1">
        <f t="array" ref="BC117">INDEX(AS$1:AS$210,SMALL(IF($AY$2:$AY$210=$BA$1,ROW($AY$2:$AY$210)),ROW()-ROW($BA$1)))</f>
        <v>#NUM!</v>
      </c>
      <c r="BD117" s="35" t="e" cm="1">
        <f t="array" ref="BD117">INDEX(AT$1:AT$210,SMALL(IF($AY$2:$AY$210=$BA$1,ROW($AY$2:$AY$210)),ROW()-ROW($BA$1)))</f>
        <v>#NUM!</v>
      </c>
      <c r="BE117" s="35" t="e" cm="1">
        <f t="array" ref="BE117">INDEX(AU$1:AU$210,SMALL(IF($AY$2:$AY$210=$BA$1,ROW($AY$2:$AY$210)),ROW()-ROW($BA$1)))</f>
        <v>#NUM!</v>
      </c>
    </row>
    <row r="118" spans="43:57" ht="32.4" thickTop="1" thickBot="1" x14ac:dyDescent="0.35">
      <c r="AQ118" s="63" t="s">
        <v>391</v>
      </c>
      <c r="AR118" s="34" t="s">
        <v>379</v>
      </c>
      <c r="AS118" t="s">
        <v>459</v>
      </c>
      <c r="AT118" t="s">
        <v>466</v>
      </c>
      <c r="AU118" t="s">
        <v>470</v>
      </c>
      <c r="AX118" t="b">
        <v>0</v>
      </c>
      <c r="AY118" t="str">
        <v/>
      </c>
      <c r="AZ118" t="str">
        <v/>
      </c>
      <c r="BA118" s="35" t="e" cm="1">
        <f t="array" ref="BA118">INDEX(AQ$1:AQ$210,SMALL(IF($AY$2:$AY$210=$BA$1,ROW($AY$2:$AY$210)),ROW()-ROW($BA$1)))</f>
        <v>#NUM!</v>
      </c>
      <c r="BB118" s="35" t="e" cm="1">
        <f t="array" ref="BB118">INDEX(AR$1:AR$210,SMALL(IF($AY$2:$AY$210=$BA$1,ROW($AY$2:$AY$210)),ROW()-ROW($BA$1)))</f>
        <v>#NUM!</v>
      </c>
      <c r="BC118" s="35" t="e" cm="1">
        <f t="array" ref="BC118">INDEX(AS$1:AS$210,SMALL(IF($AY$2:$AY$210=$BA$1,ROW($AY$2:$AY$210)),ROW()-ROW($BA$1)))</f>
        <v>#NUM!</v>
      </c>
      <c r="BD118" s="35" t="e" cm="1">
        <f t="array" ref="BD118">INDEX(AT$1:AT$210,SMALL(IF($AY$2:$AY$210=$BA$1,ROW($AY$2:$AY$210)),ROW()-ROW($BA$1)))</f>
        <v>#NUM!</v>
      </c>
      <c r="BE118" s="35" t="e" cm="1">
        <f t="array" ref="BE118">INDEX(AU$1:AU$210,SMALL(IF($AY$2:$AY$210=$BA$1,ROW($AY$2:$AY$210)),ROW()-ROW($BA$1)))</f>
        <v>#NUM!</v>
      </c>
    </row>
    <row r="119" spans="43:57" ht="32.4" thickTop="1" thickBot="1" x14ac:dyDescent="0.35">
      <c r="AQ119" s="63" t="s">
        <v>392</v>
      </c>
      <c r="AR119" s="34" t="s">
        <v>379</v>
      </c>
      <c r="AS119" t="s">
        <v>459</v>
      </c>
      <c r="AT119" t="s">
        <v>466</v>
      </c>
      <c r="AU119" t="s">
        <v>470</v>
      </c>
      <c r="AX119" t="b">
        <v>0</v>
      </c>
      <c r="AY119" t="str">
        <v/>
      </c>
      <c r="AZ119" t="str">
        <v/>
      </c>
      <c r="BA119" s="35" t="e" cm="1">
        <f t="array" ref="BA119">INDEX(AQ$1:AQ$210,SMALL(IF($AY$2:$AY$210=$BA$1,ROW($AY$2:$AY$210)),ROW()-ROW($BA$1)))</f>
        <v>#NUM!</v>
      </c>
      <c r="BB119" s="35" t="e" cm="1">
        <f t="array" ref="BB119">INDEX(AR$1:AR$210,SMALL(IF($AY$2:$AY$210=$BA$1,ROW($AY$2:$AY$210)),ROW()-ROW($BA$1)))</f>
        <v>#NUM!</v>
      </c>
      <c r="BC119" s="35" t="e" cm="1">
        <f t="array" ref="BC119">INDEX(AS$1:AS$210,SMALL(IF($AY$2:$AY$210=$BA$1,ROW($AY$2:$AY$210)),ROW()-ROW($BA$1)))</f>
        <v>#NUM!</v>
      </c>
      <c r="BD119" s="35" t="e" cm="1">
        <f t="array" ref="BD119">INDEX(AT$1:AT$210,SMALL(IF($AY$2:$AY$210=$BA$1,ROW($AY$2:$AY$210)),ROW()-ROW($BA$1)))</f>
        <v>#NUM!</v>
      </c>
      <c r="BE119" s="35" t="e" cm="1">
        <f t="array" ref="BE119">INDEX(AU$1:AU$210,SMALL(IF($AY$2:$AY$210=$BA$1,ROW($AY$2:$AY$210)),ROW()-ROW($BA$1)))</f>
        <v>#NUM!</v>
      </c>
    </row>
    <row r="120" spans="43:57" ht="32.4" thickTop="1" thickBot="1" x14ac:dyDescent="0.35">
      <c r="AQ120" s="63" t="s">
        <v>393</v>
      </c>
      <c r="AR120" s="34" t="s">
        <v>379</v>
      </c>
      <c r="AS120" t="s">
        <v>459</v>
      </c>
      <c r="AT120" t="s">
        <v>466</v>
      </c>
      <c r="AU120" t="s">
        <v>470</v>
      </c>
      <c r="AX120" t="b">
        <v>0</v>
      </c>
      <c r="AY120" t="str">
        <v/>
      </c>
      <c r="AZ120" t="str">
        <v/>
      </c>
      <c r="BA120" s="35" t="e" cm="1">
        <f t="array" ref="BA120">INDEX(AQ$1:AQ$210,SMALL(IF($AY$2:$AY$210=$BA$1,ROW($AY$2:$AY$210)),ROW()-ROW($BA$1)))</f>
        <v>#NUM!</v>
      </c>
      <c r="BB120" s="35" t="e" cm="1">
        <f t="array" ref="BB120">INDEX(AR$1:AR$210,SMALL(IF($AY$2:$AY$210=$BA$1,ROW($AY$2:$AY$210)),ROW()-ROW($BA$1)))</f>
        <v>#NUM!</v>
      </c>
      <c r="BC120" s="35" t="e" cm="1">
        <f t="array" ref="BC120">INDEX(AS$1:AS$210,SMALL(IF($AY$2:$AY$210=$BA$1,ROW($AY$2:$AY$210)),ROW()-ROW($BA$1)))</f>
        <v>#NUM!</v>
      </c>
      <c r="BD120" s="35" t="e" cm="1">
        <f t="array" ref="BD120">INDEX(AT$1:AT$210,SMALL(IF($AY$2:$AY$210=$BA$1,ROW($AY$2:$AY$210)),ROW()-ROW($BA$1)))</f>
        <v>#NUM!</v>
      </c>
      <c r="BE120" s="35" t="e" cm="1">
        <f t="array" ref="BE120">INDEX(AU$1:AU$210,SMALL(IF($AY$2:$AY$210=$BA$1,ROW($AY$2:$AY$210)),ROW()-ROW($BA$1)))</f>
        <v>#NUM!</v>
      </c>
    </row>
    <row r="121" spans="43:57" ht="32.4" thickTop="1" thickBot="1" x14ac:dyDescent="0.35">
      <c r="AQ121" s="63" t="s">
        <v>394</v>
      </c>
      <c r="AR121" s="34" t="s">
        <v>379</v>
      </c>
      <c r="AS121" t="s">
        <v>459</v>
      </c>
      <c r="AT121" t="s">
        <v>466</v>
      </c>
      <c r="AU121" t="s">
        <v>470</v>
      </c>
      <c r="AX121" t="b">
        <v>0</v>
      </c>
      <c r="AY121" t="str">
        <v/>
      </c>
      <c r="AZ121" t="str">
        <v/>
      </c>
      <c r="BA121" s="35" t="e" cm="1">
        <f t="array" ref="BA121">INDEX(AQ$1:AQ$210,SMALL(IF($AY$2:$AY$210=$BA$1,ROW($AY$2:$AY$210)),ROW()-ROW($BA$1)))</f>
        <v>#NUM!</v>
      </c>
      <c r="BB121" s="35" t="e" cm="1">
        <f t="array" ref="BB121">INDEX(AR$1:AR$210,SMALL(IF($AY$2:$AY$210=$BA$1,ROW($AY$2:$AY$210)),ROW()-ROW($BA$1)))</f>
        <v>#NUM!</v>
      </c>
      <c r="BC121" s="35" t="e" cm="1">
        <f t="array" ref="BC121">INDEX(AS$1:AS$210,SMALL(IF($AY$2:$AY$210=$BA$1,ROW($AY$2:$AY$210)),ROW()-ROW($BA$1)))</f>
        <v>#NUM!</v>
      </c>
      <c r="BD121" s="35" t="e" cm="1">
        <f t="array" ref="BD121">INDEX(AT$1:AT$210,SMALL(IF($AY$2:$AY$210=$BA$1,ROW($AY$2:$AY$210)),ROW()-ROW($BA$1)))</f>
        <v>#NUM!</v>
      </c>
      <c r="BE121" s="35" t="e" cm="1">
        <f t="array" ref="BE121">INDEX(AU$1:AU$210,SMALL(IF($AY$2:$AY$210=$BA$1,ROW($AY$2:$AY$210)),ROW()-ROW($BA$1)))</f>
        <v>#NUM!</v>
      </c>
    </row>
    <row r="122" spans="43:57" ht="32.4" thickTop="1" thickBot="1" x14ac:dyDescent="0.35">
      <c r="AQ122" s="63" t="s">
        <v>395</v>
      </c>
      <c r="AR122" s="34" t="s">
        <v>379</v>
      </c>
      <c r="AS122" t="s">
        <v>459</v>
      </c>
      <c r="AT122" t="s">
        <v>466</v>
      </c>
      <c r="AU122" t="s">
        <v>470</v>
      </c>
      <c r="AX122" t="b">
        <v>0</v>
      </c>
      <c r="AY122" t="str">
        <v/>
      </c>
      <c r="AZ122" t="str">
        <v/>
      </c>
      <c r="BA122" s="35" t="e" cm="1">
        <f t="array" ref="BA122">INDEX(AQ$1:AQ$210,SMALL(IF($AY$2:$AY$210=$BA$1,ROW($AY$2:$AY$210)),ROW()-ROW($BA$1)))</f>
        <v>#NUM!</v>
      </c>
      <c r="BB122" s="35" t="e" cm="1">
        <f t="array" ref="BB122">INDEX(AR$1:AR$210,SMALL(IF($AY$2:$AY$210=$BA$1,ROW($AY$2:$AY$210)),ROW()-ROW($BA$1)))</f>
        <v>#NUM!</v>
      </c>
      <c r="BC122" s="35" t="e" cm="1">
        <f t="array" ref="BC122">INDEX(AS$1:AS$210,SMALL(IF($AY$2:$AY$210=$BA$1,ROW($AY$2:$AY$210)),ROW()-ROW($BA$1)))</f>
        <v>#NUM!</v>
      </c>
      <c r="BD122" s="35" t="e" cm="1">
        <f t="array" ref="BD122">INDEX(AT$1:AT$210,SMALL(IF($AY$2:$AY$210=$BA$1,ROW($AY$2:$AY$210)),ROW()-ROW($BA$1)))</f>
        <v>#NUM!</v>
      </c>
      <c r="BE122" s="35" t="e" cm="1">
        <f t="array" ref="BE122">INDEX(AU$1:AU$210,SMALL(IF($AY$2:$AY$210=$BA$1,ROW($AY$2:$AY$210)),ROW()-ROW($BA$1)))</f>
        <v>#NUM!</v>
      </c>
    </row>
    <row r="123" spans="43:57" ht="32.4" thickTop="1" thickBot="1" x14ac:dyDescent="0.35">
      <c r="AQ123" s="63" t="s">
        <v>396</v>
      </c>
      <c r="AR123" s="34" t="s">
        <v>379</v>
      </c>
      <c r="AS123" t="s">
        <v>459</v>
      </c>
      <c r="AT123" t="s">
        <v>466</v>
      </c>
      <c r="AU123" t="s">
        <v>470</v>
      </c>
      <c r="AX123" t="b">
        <v>0</v>
      </c>
      <c r="AY123" t="str">
        <v/>
      </c>
      <c r="AZ123" t="str">
        <v/>
      </c>
      <c r="BA123" s="35" t="e" cm="1">
        <f t="array" ref="BA123">INDEX(AQ$1:AQ$210,SMALL(IF($AY$2:$AY$210=$BA$1,ROW($AY$2:$AY$210)),ROW()-ROW($BA$1)))</f>
        <v>#NUM!</v>
      </c>
      <c r="BB123" s="35" t="e" cm="1">
        <f t="array" ref="BB123">INDEX(AR$1:AR$210,SMALL(IF($AY$2:$AY$210=$BA$1,ROW($AY$2:$AY$210)),ROW()-ROW($BA$1)))</f>
        <v>#NUM!</v>
      </c>
      <c r="BC123" s="35" t="e" cm="1">
        <f t="array" ref="BC123">INDEX(AS$1:AS$210,SMALL(IF($AY$2:$AY$210=$BA$1,ROW($AY$2:$AY$210)),ROW()-ROW($BA$1)))</f>
        <v>#NUM!</v>
      </c>
      <c r="BD123" s="35" t="e" cm="1">
        <f t="array" ref="BD123">INDEX(AT$1:AT$210,SMALL(IF($AY$2:$AY$210=$BA$1,ROW($AY$2:$AY$210)),ROW()-ROW($BA$1)))</f>
        <v>#NUM!</v>
      </c>
      <c r="BE123" s="35" t="e" cm="1">
        <f t="array" ref="BE123">INDEX(AU$1:AU$210,SMALL(IF($AY$2:$AY$210=$BA$1,ROW($AY$2:$AY$210)),ROW()-ROW($BA$1)))</f>
        <v>#NUM!</v>
      </c>
    </row>
    <row r="124" spans="43:57" ht="32.4" thickTop="1" thickBot="1" x14ac:dyDescent="0.35">
      <c r="AQ124" s="63" t="s">
        <v>297</v>
      </c>
      <c r="AR124" s="34" t="s">
        <v>379</v>
      </c>
      <c r="AS124" t="s">
        <v>459</v>
      </c>
      <c r="AT124" t="s">
        <v>466</v>
      </c>
      <c r="AU124" t="s">
        <v>470</v>
      </c>
      <c r="AX124" t="b">
        <v>0</v>
      </c>
      <c r="AY124" t="str">
        <v/>
      </c>
      <c r="AZ124" t="str">
        <v/>
      </c>
      <c r="BA124" s="35" t="e" cm="1">
        <f t="array" ref="BA124">INDEX(AQ$1:AQ$210,SMALL(IF($AY$2:$AY$210=$BA$1,ROW($AY$2:$AY$210)),ROW()-ROW($BA$1)))</f>
        <v>#NUM!</v>
      </c>
      <c r="BB124" s="35" t="e" cm="1">
        <f t="array" ref="BB124">INDEX(AR$1:AR$210,SMALL(IF($AY$2:$AY$210=$BA$1,ROW($AY$2:$AY$210)),ROW()-ROW($BA$1)))</f>
        <v>#NUM!</v>
      </c>
      <c r="BC124" s="35" t="e" cm="1">
        <f t="array" ref="BC124">INDEX(AS$1:AS$210,SMALL(IF($AY$2:$AY$210=$BA$1,ROW($AY$2:$AY$210)),ROW()-ROW($BA$1)))</f>
        <v>#NUM!</v>
      </c>
      <c r="BD124" s="35" t="e" cm="1">
        <f t="array" ref="BD124">INDEX(AT$1:AT$210,SMALL(IF($AY$2:$AY$210=$BA$1,ROW($AY$2:$AY$210)),ROW()-ROW($BA$1)))</f>
        <v>#NUM!</v>
      </c>
      <c r="BE124" s="35" t="e" cm="1">
        <f t="array" ref="BE124">INDEX(AU$1:AU$210,SMALL(IF($AY$2:$AY$210=$BA$1,ROW($AY$2:$AY$210)),ROW()-ROW($BA$1)))</f>
        <v>#NUM!</v>
      </c>
    </row>
    <row r="125" spans="43:57" ht="32.4" thickTop="1" thickBot="1" x14ac:dyDescent="0.35">
      <c r="AQ125" s="63" t="s">
        <v>397</v>
      </c>
      <c r="AR125" s="34" t="s">
        <v>379</v>
      </c>
      <c r="AS125" t="s">
        <v>459</v>
      </c>
      <c r="AT125" t="s">
        <v>466</v>
      </c>
      <c r="AU125" t="s">
        <v>470</v>
      </c>
      <c r="AX125" t="b">
        <v>0</v>
      </c>
      <c r="AY125" t="str">
        <v/>
      </c>
      <c r="AZ125" t="str">
        <v/>
      </c>
      <c r="BA125" s="35" t="e" cm="1">
        <f t="array" ref="BA125">INDEX(AQ$1:AQ$210,SMALL(IF($AY$2:$AY$210=$BA$1,ROW($AY$2:$AY$210)),ROW()-ROW($BA$1)))</f>
        <v>#NUM!</v>
      </c>
      <c r="BB125" s="35" t="e" cm="1">
        <f t="array" ref="BB125">INDEX(AR$1:AR$210,SMALL(IF($AY$2:$AY$210=$BA$1,ROW($AY$2:$AY$210)),ROW()-ROW($BA$1)))</f>
        <v>#NUM!</v>
      </c>
      <c r="BC125" s="35" t="e" cm="1">
        <f t="array" ref="BC125">INDEX(AS$1:AS$210,SMALL(IF($AY$2:$AY$210=$BA$1,ROW($AY$2:$AY$210)),ROW()-ROW($BA$1)))</f>
        <v>#NUM!</v>
      </c>
      <c r="BD125" s="35" t="e" cm="1">
        <f t="array" ref="BD125">INDEX(AT$1:AT$210,SMALL(IF($AY$2:$AY$210=$BA$1,ROW($AY$2:$AY$210)),ROW()-ROW($BA$1)))</f>
        <v>#NUM!</v>
      </c>
      <c r="BE125" s="35" t="e" cm="1">
        <f t="array" ref="BE125">INDEX(AU$1:AU$210,SMALL(IF($AY$2:$AY$210=$BA$1,ROW($AY$2:$AY$210)),ROW()-ROW($BA$1)))</f>
        <v>#NUM!</v>
      </c>
    </row>
    <row r="126" spans="43:57" ht="32.4" thickTop="1" thickBot="1" x14ac:dyDescent="0.35">
      <c r="AQ126" s="63" t="s">
        <v>398</v>
      </c>
      <c r="AR126" s="34" t="s">
        <v>379</v>
      </c>
      <c r="AS126" t="s">
        <v>459</v>
      </c>
      <c r="AT126" t="s">
        <v>466</v>
      </c>
      <c r="AU126" t="s">
        <v>470</v>
      </c>
      <c r="AX126" t="b">
        <v>0</v>
      </c>
      <c r="AY126" t="str">
        <v/>
      </c>
      <c r="AZ126" t="str">
        <v/>
      </c>
      <c r="BA126" s="35" t="e" cm="1">
        <f t="array" ref="BA126">INDEX(AQ$1:AQ$210,SMALL(IF($AY$2:$AY$210=$BA$1,ROW($AY$2:$AY$210)),ROW()-ROW($BA$1)))</f>
        <v>#NUM!</v>
      </c>
      <c r="BB126" s="35" t="e" cm="1">
        <f t="array" ref="BB126">INDEX(AR$1:AR$210,SMALL(IF($AY$2:$AY$210=$BA$1,ROW($AY$2:$AY$210)),ROW()-ROW($BA$1)))</f>
        <v>#NUM!</v>
      </c>
      <c r="BC126" s="35" t="e" cm="1">
        <f t="array" ref="BC126">INDEX(AS$1:AS$210,SMALL(IF($AY$2:$AY$210=$BA$1,ROW($AY$2:$AY$210)),ROW()-ROW($BA$1)))</f>
        <v>#NUM!</v>
      </c>
      <c r="BD126" s="35" t="e" cm="1">
        <f t="array" ref="BD126">INDEX(AT$1:AT$210,SMALL(IF($AY$2:$AY$210=$BA$1,ROW($AY$2:$AY$210)),ROW()-ROW($BA$1)))</f>
        <v>#NUM!</v>
      </c>
      <c r="BE126" s="35" t="e" cm="1">
        <f t="array" ref="BE126">INDEX(AU$1:AU$210,SMALL(IF($AY$2:$AY$210=$BA$1,ROW($AY$2:$AY$210)),ROW()-ROW($BA$1)))</f>
        <v>#NUM!</v>
      </c>
    </row>
    <row r="127" spans="43:57" ht="32.4" thickTop="1" thickBot="1" x14ac:dyDescent="0.35">
      <c r="AQ127" s="63" t="s">
        <v>399</v>
      </c>
      <c r="AR127" s="34" t="s">
        <v>379</v>
      </c>
      <c r="AS127" t="s">
        <v>459</v>
      </c>
      <c r="AT127" t="s">
        <v>466</v>
      </c>
      <c r="AU127" t="s">
        <v>470</v>
      </c>
      <c r="AX127" t="b">
        <v>0</v>
      </c>
      <c r="AY127" t="str">
        <v/>
      </c>
      <c r="AZ127" t="str">
        <v/>
      </c>
      <c r="BA127" s="35" t="e" cm="1">
        <f t="array" ref="BA127">INDEX(AQ$1:AQ$210,SMALL(IF($AY$2:$AY$210=$BA$1,ROW($AY$2:$AY$210)),ROW()-ROW($BA$1)))</f>
        <v>#NUM!</v>
      </c>
      <c r="BB127" s="35" t="e" cm="1">
        <f t="array" ref="BB127">INDEX(AR$1:AR$210,SMALL(IF($AY$2:$AY$210=$BA$1,ROW($AY$2:$AY$210)),ROW()-ROW($BA$1)))</f>
        <v>#NUM!</v>
      </c>
      <c r="BC127" s="35" t="e" cm="1">
        <f t="array" ref="BC127">INDEX(AS$1:AS$210,SMALL(IF($AY$2:$AY$210=$BA$1,ROW($AY$2:$AY$210)),ROW()-ROW($BA$1)))</f>
        <v>#NUM!</v>
      </c>
      <c r="BD127" s="35" t="e" cm="1">
        <f t="array" ref="BD127">INDEX(AT$1:AT$210,SMALL(IF($AY$2:$AY$210=$BA$1,ROW($AY$2:$AY$210)),ROW()-ROW($BA$1)))</f>
        <v>#NUM!</v>
      </c>
      <c r="BE127" s="35" t="e" cm="1">
        <f t="array" ref="BE127">INDEX(AU$1:AU$210,SMALL(IF($AY$2:$AY$210=$BA$1,ROW($AY$2:$AY$210)),ROW()-ROW($BA$1)))</f>
        <v>#NUM!</v>
      </c>
    </row>
    <row r="128" spans="43:57" ht="32.4" thickTop="1" thickBot="1" x14ac:dyDescent="0.35">
      <c r="AQ128" s="63" t="s">
        <v>400</v>
      </c>
      <c r="AR128" s="34" t="s">
        <v>379</v>
      </c>
      <c r="AS128" t="s">
        <v>459</v>
      </c>
      <c r="AT128" t="s">
        <v>466</v>
      </c>
      <c r="AU128" t="s">
        <v>470</v>
      </c>
      <c r="AX128" t="b">
        <v>0</v>
      </c>
      <c r="AY128" t="str">
        <v/>
      </c>
      <c r="AZ128" t="str">
        <v/>
      </c>
      <c r="BA128" s="35" t="e" cm="1">
        <f t="array" ref="BA128">INDEX(AQ$1:AQ$210,SMALL(IF($AY$2:$AY$210=$BA$1,ROW($AY$2:$AY$210)),ROW()-ROW($BA$1)))</f>
        <v>#NUM!</v>
      </c>
      <c r="BB128" s="35" t="e" cm="1">
        <f t="array" ref="BB128">INDEX(AR$1:AR$210,SMALL(IF($AY$2:$AY$210=$BA$1,ROW($AY$2:$AY$210)),ROW()-ROW($BA$1)))</f>
        <v>#NUM!</v>
      </c>
      <c r="BC128" s="35" t="e" cm="1">
        <f t="array" ref="BC128">INDEX(AS$1:AS$210,SMALL(IF($AY$2:$AY$210=$BA$1,ROW($AY$2:$AY$210)),ROW()-ROW($BA$1)))</f>
        <v>#NUM!</v>
      </c>
      <c r="BD128" s="35" t="e" cm="1">
        <f t="array" ref="BD128">INDEX(AT$1:AT$210,SMALL(IF($AY$2:$AY$210=$BA$1,ROW($AY$2:$AY$210)),ROW()-ROW($BA$1)))</f>
        <v>#NUM!</v>
      </c>
      <c r="BE128" s="35" t="e" cm="1">
        <f t="array" ref="BE128">INDEX(AU$1:AU$210,SMALL(IF($AY$2:$AY$210=$BA$1,ROW($AY$2:$AY$210)),ROW()-ROW($BA$1)))</f>
        <v>#NUM!</v>
      </c>
    </row>
    <row r="129" spans="43:57" ht="32.4" thickTop="1" thickBot="1" x14ac:dyDescent="0.35">
      <c r="AQ129" s="63" t="s">
        <v>303</v>
      </c>
      <c r="AR129" s="34" t="s">
        <v>379</v>
      </c>
      <c r="AS129" t="s">
        <v>459</v>
      </c>
      <c r="AT129" t="s">
        <v>466</v>
      </c>
      <c r="AU129" t="s">
        <v>470</v>
      </c>
      <c r="AX129" t="b">
        <v>0</v>
      </c>
      <c r="AY129" t="str">
        <v/>
      </c>
      <c r="AZ129" t="str">
        <v/>
      </c>
      <c r="BA129" s="35" t="e" cm="1">
        <f t="array" ref="BA129">INDEX(AQ$1:AQ$210,SMALL(IF($AY$2:$AY$210=$BA$1,ROW($AY$2:$AY$210)),ROW()-ROW($BA$1)))</f>
        <v>#NUM!</v>
      </c>
      <c r="BB129" s="35" t="e" cm="1">
        <f t="array" ref="BB129">INDEX(AR$1:AR$210,SMALL(IF($AY$2:$AY$210=$BA$1,ROW($AY$2:$AY$210)),ROW()-ROW($BA$1)))</f>
        <v>#NUM!</v>
      </c>
      <c r="BC129" s="35" t="e" cm="1">
        <f t="array" ref="BC129">INDEX(AS$1:AS$210,SMALL(IF($AY$2:$AY$210=$BA$1,ROW($AY$2:$AY$210)),ROW()-ROW($BA$1)))</f>
        <v>#NUM!</v>
      </c>
      <c r="BD129" s="35" t="e" cm="1">
        <f t="array" ref="BD129">INDEX(AT$1:AT$210,SMALL(IF($AY$2:$AY$210=$BA$1,ROW($AY$2:$AY$210)),ROW()-ROW($BA$1)))</f>
        <v>#NUM!</v>
      </c>
      <c r="BE129" s="35" t="e" cm="1">
        <f t="array" ref="BE129">INDEX(AU$1:AU$210,SMALL(IF($AY$2:$AY$210=$BA$1,ROW($AY$2:$AY$210)),ROW()-ROW($BA$1)))</f>
        <v>#NUM!</v>
      </c>
    </row>
    <row r="130" spans="43:57" ht="32.4" thickTop="1" thickBot="1" x14ac:dyDescent="0.35">
      <c r="AQ130" s="63" t="s">
        <v>401</v>
      </c>
      <c r="AR130" s="34" t="s">
        <v>379</v>
      </c>
      <c r="AS130" t="s">
        <v>459</v>
      </c>
      <c r="AT130" t="s">
        <v>466</v>
      </c>
      <c r="AU130" t="s">
        <v>470</v>
      </c>
      <c r="AX130" t="b">
        <v>0</v>
      </c>
      <c r="AY130" t="str">
        <v/>
      </c>
      <c r="AZ130" t="str">
        <v/>
      </c>
      <c r="BA130" s="35" t="e" cm="1">
        <f t="array" ref="BA130">INDEX(AQ$1:AQ$210,SMALL(IF($AY$2:$AY$210=$BA$1,ROW($AY$2:$AY$210)),ROW()-ROW($BA$1)))</f>
        <v>#NUM!</v>
      </c>
      <c r="BB130" s="35" t="e" cm="1">
        <f t="array" ref="BB130">INDEX(AR$1:AR$210,SMALL(IF($AY$2:$AY$210=$BA$1,ROW($AY$2:$AY$210)),ROW()-ROW($BA$1)))</f>
        <v>#NUM!</v>
      </c>
      <c r="BC130" s="35" t="e" cm="1">
        <f t="array" ref="BC130">INDEX(AS$1:AS$210,SMALL(IF($AY$2:$AY$210=$BA$1,ROW($AY$2:$AY$210)),ROW()-ROW($BA$1)))</f>
        <v>#NUM!</v>
      </c>
      <c r="BD130" s="35" t="e" cm="1">
        <f t="array" ref="BD130">INDEX(AT$1:AT$210,SMALL(IF($AY$2:$AY$210=$BA$1,ROW($AY$2:$AY$210)),ROW()-ROW($BA$1)))</f>
        <v>#NUM!</v>
      </c>
      <c r="BE130" s="35" t="e" cm="1">
        <f t="array" ref="BE130">INDEX(AU$1:AU$210,SMALL(IF($AY$2:$AY$210=$BA$1,ROW($AY$2:$AY$210)),ROW()-ROW($BA$1)))</f>
        <v>#NUM!</v>
      </c>
    </row>
    <row r="131" spans="43:57" ht="32.4" thickTop="1" thickBot="1" x14ac:dyDescent="0.35">
      <c r="AQ131" s="63" t="s">
        <v>309</v>
      </c>
      <c r="AR131" s="34" t="s">
        <v>379</v>
      </c>
      <c r="AS131" t="s">
        <v>459</v>
      </c>
      <c r="AT131" t="s">
        <v>466</v>
      </c>
      <c r="AU131" t="s">
        <v>470</v>
      </c>
      <c r="AX131" t="b">
        <v>0</v>
      </c>
      <c r="AY131" t="str">
        <v/>
      </c>
      <c r="AZ131" t="str">
        <v/>
      </c>
      <c r="BA131" s="35" t="e" cm="1">
        <f t="array" ref="BA131">INDEX(AQ$1:AQ$210,SMALL(IF($AY$2:$AY$210=$BA$1,ROW($AY$2:$AY$210)),ROW()-ROW($BA$1)))</f>
        <v>#NUM!</v>
      </c>
      <c r="BB131" s="35" t="e" cm="1">
        <f t="array" ref="BB131">INDEX(AR$1:AR$210,SMALL(IF($AY$2:$AY$210=$BA$1,ROW($AY$2:$AY$210)),ROW()-ROW($BA$1)))</f>
        <v>#NUM!</v>
      </c>
      <c r="BC131" s="35" t="e" cm="1">
        <f t="array" ref="BC131">INDEX(AS$1:AS$210,SMALL(IF($AY$2:$AY$210=$BA$1,ROW($AY$2:$AY$210)),ROW()-ROW($BA$1)))</f>
        <v>#NUM!</v>
      </c>
      <c r="BD131" s="35" t="e" cm="1">
        <f t="array" ref="BD131">INDEX(AT$1:AT$210,SMALL(IF($AY$2:$AY$210=$BA$1,ROW($AY$2:$AY$210)),ROW()-ROW($BA$1)))</f>
        <v>#NUM!</v>
      </c>
      <c r="BE131" s="35" t="e" cm="1">
        <f t="array" ref="BE131">INDEX(AU$1:AU$210,SMALL(IF($AY$2:$AY$210=$BA$1,ROW($AY$2:$AY$210)),ROW()-ROW($BA$1)))</f>
        <v>#NUM!</v>
      </c>
    </row>
    <row r="132" spans="43:57" ht="32.4" thickTop="1" thickBot="1" x14ac:dyDescent="0.35">
      <c r="AQ132" s="63" t="s">
        <v>402</v>
      </c>
      <c r="AR132" s="34" t="s">
        <v>379</v>
      </c>
      <c r="AS132" t="s">
        <v>459</v>
      </c>
      <c r="AT132" t="s">
        <v>466</v>
      </c>
      <c r="AU132" t="s">
        <v>470</v>
      </c>
      <c r="AX132" t="b">
        <v>0</v>
      </c>
      <c r="AY132" t="str">
        <v/>
      </c>
      <c r="AZ132" t="str">
        <v/>
      </c>
      <c r="BA132" s="35" t="e" cm="1">
        <f t="array" ref="BA132">INDEX(AQ$1:AQ$210,SMALL(IF($AY$2:$AY$210=$BA$1,ROW($AY$2:$AY$210)),ROW()-ROW($BA$1)))</f>
        <v>#NUM!</v>
      </c>
      <c r="BB132" s="35" t="e" cm="1">
        <f t="array" ref="BB132">INDEX(AR$1:AR$210,SMALL(IF($AY$2:$AY$210=$BA$1,ROW($AY$2:$AY$210)),ROW()-ROW($BA$1)))</f>
        <v>#NUM!</v>
      </c>
      <c r="BC132" s="35" t="e" cm="1">
        <f t="array" ref="BC132">INDEX(AS$1:AS$210,SMALL(IF($AY$2:$AY$210=$BA$1,ROW($AY$2:$AY$210)),ROW()-ROW($BA$1)))</f>
        <v>#NUM!</v>
      </c>
      <c r="BD132" s="35" t="e" cm="1">
        <f t="array" ref="BD132">INDEX(AT$1:AT$210,SMALL(IF($AY$2:$AY$210=$BA$1,ROW($AY$2:$AY$210)),ROW()-ROW($BA$1)))</f>
        <v>#NUM!</v>
      </c>
      <c r="BE132" s="35" t="e" cm="1">
        <f t="array" ref="BE132">INDEX(AU$1:AU$210,SMALL(IF($AY$2:$AY$210=$BA$1,ROW($AY$2:$AY$210)),ROW()-ROW($BA$1)))</f>
        <v>#NUM!</v>
      </c>
    </row>
    <row r="133" spans="43:57" ht="32.4" thickTop="1" thickBot="1" x14ac:dyDescent="0.35">
      <c r="AQ133" s="64" t="s">
        <v>403</v>
      </c>
      <c r="AR133" s="34" t="s">
        <v>379</v>
      </c>
      <c r="AS133" t="s">
        <v>459</v>
      </c>
      <c r="AT133" t="s">
        <v>466</v>
      </c>
      <c r="AU133" t="s">
        <v>470</v>
      </c>
      <c r="AX133" t="b">
        <v>0</v>
      </c>
      <c r="AY133" t="str">
        <v/>
      </c>
      <c r="AZ133" t="str">
        <v/>
      </c>
      <c r="BA133" s="35" t="e" cm="1">
        <f t="array" ref="BA133">INDEX(AQ$1:AQ$210,SMALL(IF($AY$2:$AY$210=$BA$1,ROW($AY$2:$AY$210)),ROW()-ROW($BA$1)))</f>
        <v>#NUM!</v>
      </c>
      <c r="BB133" s="35" t="e" cm="1">
        <f t="array" ref="BB133">INDEX(AR$1:AR$210,SMALL(IF($AY$2:$AY$210=$BA$1,ROW($AY$2:$AY$210)),ROW()-ROW($BA$1)))</f>
        <v>#NUM!</v>
      </c>
      <c r="BC133" s="35" t="e" cm="1">
        <f t="array" ref="BC133">INDEX(AS$1:AS$210,SMALL(IF($AY$2:$AY$210=$BA$1,ROW($AY$2:$AY$210)),ROW()-ROW($BA$1)))</f>
        <v>#NUM!</v>
      </c>
      <c r="BD133" s="35" t="e" cm="1">
        <f t="array" ref="BD133">INDEX(AT$1:AT$210,SMALL(IF($AY$2:$AY$210=$BA$1,ROW($AY$2:$AY$210)),ROW()-ROW($BA$1)))</f>
        <v>#NUM!</v>
      </c>
      <c r="BE133" s="35" t="e" cm="1">
        <f t="array" ref="BE133">INDEX(AU$1:AU$210,SMALL(IF($AY$2:$AY$210=$BA$1,ROW($AY$2:$AY$210)),ROW()-ROW($BA$1)))</f>
        <v>#NUM!</v>
      </c>
    </row>
    <row r="134" spans="43:57" ht="32.4" thickTop="1" thickBot="1" x14ac:dyDescent="0.35">
      <c r="AQ134" s="60" t="s">
        <v>404</v>
      </c>
      <c r="AR134" s="34" t="s">
        <v>380</v>
      </c>
      <c r="AS134" t="s">
        <v>459</v>
      </c>
      <c r="AT134" t="s">
        <v>467</v>
      </c>
      <c r="AU134" t="s">
        <v>471</v>
      </c>
      <c r="AX134" t="b">
        <v>0</v>
      </c>
      <c r="AY134" t="str">
        <v/>
      </c>
      <c r="AZ134" t="str">
        <v/>
      </c>
      <c r="BA134" s="35" t="e" cm="1">
        <f t="array" ref="BA134">INDEX(AQ$1:AQ$210,SMALL(IF($AY$2:$AY$210=$BA$1,ROW($AY$2:$AY$210)),ROW()-ROW($BA$1)))</f>
        <v>#NUM!</v>
      </c>
      <c r="BB134" s="35" t="e" cm="1">
        <f t="array" ref="BB134">INDEX(AR$1:AR$210,SMALL(IF($AY$2:$AY$210=$BA$1,ROW($AY$2:$AY$210)),ROW()-ROW($BA$1)))</f>
        <v>#NUM!</v>
      </c>
      <c r="BC134" s="35" t="e" cm="1">
        <f t="array" ref="BC134">INDEX(AS$1:AS$210,SMALL(IF($AY$2:$AY$210=$BA$1,ROW($AY$2:$AY$210)),ROW()-ROW($BA$1)))</f>
        <v>#NUM!</v>
      </c>
      <c r="BD134" s="35" t="e" cm="1">
        <f t="array" ref="BD134">INDEX(AT$1:AT$210,SMALL(IF($AY$2:$AY$210=$BA$1,ROW($AY$2:$AY$210)),ROW()-ROW($BA$1)))</f>
        <v>#NUM!</v>
      </c>
      <c r="BE134" s="35" t="e" cm="1">
        <f t="array" ref="BE134">INDEX(AU$1:AU$210,SMALL(IF($AY$2:$AY$210=$BA$1,ROW($AY$2:$AY$210)),ROW()-ROW($BA$1)))</f>
        <v>#NUM!</v>
      </c>
    </row>
    <row r="135" spans="43:57" ht="32.4" thickTop="1" thickBot="1" x14ac:dyDescent="0.35">
      <c r="AQ135" s="61" t="s">
        <v>332</v>
      </c>
      <c r="AR135" s="34" t="s">
        <v>380</v>
      </c>
      <c r="AS135" t="s">
        <v>459</v>
      </c>
      <c r="AT135" t="s">
        <v>467</v>
      </c>
      <c r="AU135" t="s">
        <v>471</v>
      </c>
      <c r="AX135" t="b">
        <v>0</v>
      </c>
      <c r="AY135" t="str">
        <v/>
      </c>
      <c r="AZ135" t="str">
        <v/>
      </c>
      <c r="BA135" s="35" t="e" cm="1">
        <f t="array" ref="BA135">INDEX(AQ$1:AQ$210,SMALL(IF($AY$2:$AY$210=$BA$1,ROW($AY$2:$AY$210)),ROW()-ROW($BA$1)))</f>
        <v>#NUM!</v>
      </c>
      <c r="BB135" s="35" t="e" cm="1">
        <f t="array" ref="BB135">INDEX(AR$1:AR$210,SMALL(IF($AY$2:$AY$210=$BA$1,ROW($AY$2:$AY$210)),ROW()-ROW($BA$1)))</f>
        <v>#NUM!</v>
      </c>
      <c r="BC135" s="35" t="e" cm="1">
        <f t="array" ref="BC135">INDEX(AS$1:AS$210,SMALL(IF($AY$2:$AY$210=$BA$1,ROW($AY$2:$AY$210)),ROW()-ROW($BA$1)))</f>
        <v>#NUM!</v>
      </c>
      <c r="BD135" s="35" t="e" cm="1">
        <f t="array" ref="BD135">INDEX(AT$1:AT$210,SMALL(IF($AY$2:$AY$210=$BA$1,ROW($AY$2:$AY$210)),ROW()-ROW($BA$1)))</f>
        <v>#NUM!</v>
      </c>
      <c r="BE135" s="35" t="e" cm="1">
        <f t="array" ref="BE135">INDEX(AU$1:AU$210,SMALL(IF($AY$2:$AY$210=$BA$1,ROW($AY$2:$AY$210)),ROW()-ROW($BA$1)))</f>
        <v>#NUM!</v>
      </c>
    </row>
    <row r="136" spans="43:57" ht="32.4" thickTop="1" thickBot="1" x14ac:dyDescent="0.35">
      <c r="AQ136" s="61" t="s">
        <v>345</v>
      </c>
      <c r="AR136" s="34" t="s">
        <v>380</v>
      </c>
      <c r="AS136" t="s">
        <v>459</v>
      </c>
      <c r="AT136" t="s">
        <v>467</v>
      </c>
      <c r="AU136" t="s">
        <v>471</v>
      </c>
      <c r="AX136" t="b">
        <v>0</v>
      </c>
      <c r="AY136" t="str">
        <v/>
      </c>
      <c r="AZ136" t="str">
        <v/>
      </c>
      <c r="BA136" s="35" t="e" cm="1">
        <f t="array" ref="BA136">INDEX(AQ$1:AQ$210,SMALL(IF($AY$2:$AY$210=$BA$1,ROW($AY$2:$AY$210)),ROW()-ROW($BA$1)))</f>
        <v>#NUM!</v>
      </c>
      <c r="BB136" s="35" t="e" cm="1">
        <f t="array" ref="BB136">INDEX(AR$1:AR$210,SMALL(IF($AY$2:$AY$210=$BA$1,ROW($AY$2:$AY$210)),ROW()-ROW($BA$1)))</f>
        <v>#NUM!</v>
      </c>
      <c r="BC136" s="35" t="e" cm="1">
        <f t="array" ref="BC136">INDEX(AS$1:AS$210,SMALL(IF($AY$2:$AY$210=$BA$1,ROW($AY$2:$AY$210)),ROW()-ROW($BA$1)))</f>
        <v>#NUM!</v>
      </c>
      <c r="BD136" s="35" t="e" cm="1">
        <f t="array" ref="BD136">INDEX(AT$1:AT$210,SMALL(IF($AY$2:$AY$210=$BA$1,ROW($AY$2:$AY$210)),ROW()-ROW($BA$1)))</f>
        <v>#NUM!</v>
      </c>
      <c r="BE136" s="35" t="e" cm="1">
        <f t="array" ref="BE136">INDEX(AU$1:AU$210,SMALL(IF($AY$2:$AY$210=$BA$1,ROW($AY$2:$AY$210)),ROW()-ROW($BA$1)))</f>
        <v>#NUM!</v>
      </c>
    </row>
    <row r="137" spans="43:57" ht="16.8" thickTop="1" thickBot="1" x14ac:dyDescent="0.35">
      <c r="AQ137" s="61" t="s">
        <v>319</v>
      </c>
      <c r="AR137" s="34" t="s">
        <v>380</v>
      </c>
      <c r="AS137" t="s">
        <v>459</v>
      </c>
      <c r="AT137" t="s">
        <v>467</v>
      </c>
      <c r="AU137" t="s">
        <v>471</v>
      </c>
      <c r="AX137" t="b">
        <v>0</v>
      </c>
      <c r="AY137" t="str">
        <v/>
      </c>
      <c r="AZ137" t="str">
        <v/>
      </c>
      <c r="BA137" s="35" t="e" cm="1">
        <f t="array" ref="BA137">INDEX(AQ$1:AQ$210,SMALL(IF($AY$2:$AY$210=$BA$1,ROW($AY$2:$AY$210)),ROW()-ROW($BA$1)))</f>
        <v>#NUM!</v>
      </c>
      <c r="BB137" s="35" t="e" cm="1">
        <f t="array" ref="BB137">INDEX(AR$1:AR$210,SMALL(IF($AY$2:$AY$210=$BA$1,ROW($AY$2:$AY$210)),ROW()-ROW($BA$1)))</f>
        <v>#NUM!</v>
      </c>
      <c r="BC137" s="35" t="e" cm="1">
        <f t="array" ref="BC137">INDEX(AS$1:AS$210,SMALL(IF($AY$2:$AY$210=$BA$1,ROW($AY$2:$AY$210)),ROW()-ROW($BA$1)))</f>
        <v>#NUM!</v>
      </c>
      <c r="BD137" s="35" t="e" cm="1">
        <f t="array" ref="BD137">INDEX(AT$1:AT$210,SMALL(IF($AY$2:$AY$210=$BA$1,ROW($AY$2:$AY$210)),ROW()-ROW($BA$1)))</f>
        <v>#NUM!</v>
      </c>
      <c r="BE137" s="35" t="e" cm="1">
        <f t="array" ref="BE137">INDEX(AU$1:AU$210,SMALL(IF($AY$2:$AY$210=$BA$1,ROW($AY$2:$AY$210)),ROW()-ROW($BA$1)))</f>
        <v>#NUM!</v>
      </c>
    </row>
    <row r="138" spans="43:57" ht="16.8" thickTop="1" thickBot="1" x14ac:dyDescent="0.35">
      <c r="AQ138" s="61" t="s">
        <v>384</v>
      </c>
      <c r="AR138" s="34" t="s">
        <v>380</v>
      </c>
      <c r="AS138" t="s">
        <v>459</v>
      </c>
      <c r="AT138" t="s">
        <v>467</v>
      </c>
      <c r="AU138" t="s">
        <v>471</v>
      </c>
      <c r="AX138" t="b">
        <v>0</v>
      </c>
      <c r="AY138" t="str">
        <v/>
      </c>
      <c r="AZ138" t="str">
        <v/>
      </c>
      <c r="BA138" s="35" t="e" cm="1">
        <f t="array" ref="BA138">INDEX(AQ$1:AQ$210,SMALL(IF($AY$2:$AY$210=$BA$1,ROW($AY$2:$AY$210)),ROW()-ROW($BA$1)))</f>
        <v>#NUM!</v>
      </c>
      <c r="BB138" s="35" t="e" cm="1">
        <f t="array" ref="BB138">INDEX(AR$1:AR$210,SMALL(IF($AY$2:$AY$210=$BA$1,ROW($AY$2:$AY$210)),ROW()-ROW($BA$1)))</f>
        <v>#NUM!</v>
      </c>
      <c r="BC138" s="35" t="e" cm="1">
        <f t="array" ref="BC138">INDEX(AS$1:AS$210,SMALL(IF($AY$2:$AY$210=$BA$1,ROW($AY$2:$AY$210)),ROW()-ROW($BA$1)))</f>
        <v>#NUM!</v>
      </c>
      <c r="BD138" s="35" t="e" cm="1">
        <f t="array" ref="BD138">INDEX(AT$1:AT$210,SMALL(IF($AY$2:$AY$210=$BA$1,ROW($AY$2:$AY$210)),ROW()-ROW($BA$1)))</f>
        <v>#NUM!</v>
      </c>
      <c r="BE138" s="35" t="e" cm="1">
        <f t="array" ref="BE138">INDEX(AU$1:AU$210,SMALL(IF($AY$2:$AY$210=$BA$1,ROW($AY$2:$AY$210)),ROW()-ROW($BA$1)))</f>
        <v>#NUM!</v>
      </c>
    </row>
    <row r="139" spans="43:57" ht="16.8" thickTop="1" thickBot="1" x14ac:dyDescent="0.35">
      <c r="AQ139" s="61" t="s">
        <v>405</v>
      </c>
      <c r="AR139" s="34" t="s">
        <v>380</v>
      </c>
      <c r="AS139" t="s">
        <v>459</v>
      </c>
      <c r="AT139" t="s">
        <v>467</v>
      </c>
      <c r="AU139" t="s">
        <v>471</v>
      </c>
      <c r="AX139" t="b">
        <v>0</v>
      </c>
      <c r="AY139" t="str">
        <v/>
      </c>
      <c r="AZ139" t="str">
        <v/>
      </c>
      <c r="BA139" s="35" t="e" cm="1">
        <f t="array" ref="BA139">INDEX(AQ$1:AQ$210,SMALL(IF($AY$2:$AY$210=$BA$1,ROW($AY$2:$AY$210)),ROW()-ROW($BA$1)))</f>
        <v>#NUM!</v>
      </c>
      <c r="BB139" s="35" t="e" cm="1">
        <f t="array" ref="BB139">INDEX(AR$1:AR$210,SMALL(IF($AY$2:$AY$210=$BA$1,ROW($AY$2:$AY$210)),ROW()-ROW($BA$1)))</f>
        <v>#NUM!</v>
      </c>
      <c r="BC139" s="35" t="e" cm="1">
        <f t="array" ref="BC139">INDEX(AS$1:AS$210,SMALL(IF($AY$2:$AY$210=$BA$1,ROW($AY$2:$AY$210)),ROW()-ROW($BA$1)))</f>
        <v>#NUM!</v>
      </c>
      <c r="BD139" s="35" t="e" cm="1">
        <f t="array" ref="BD139">INDEX(AT$1:AT$210,SMALL(IF($AY$2:$AY$210=$BA$1,ROW($AY$2:$AY$210)),ROW()-ROW($BA$1)))</f>
        <v>#NUM!</v>
      </c>
      <c r="BE139" s="35" t="e" cm="1">
        <f t="array" ref="BE139">INDEX(AU$1:AU$210,SMALL(IF($AY$2:$AY$210=$BA$1,ROW($AY$2:$AY$210)),ROW()-ROW($BA$1)))</f>
        <v>#NUM!</v>
      </c>
    </row>
    <row r="140" spans="43:57" ht="16.8" thickTop="1" thickBot="1" x14ac:dyDescent="0.35">
      <c r="AQ140" s="61" t="s">
        <v>406</v>
      </c>
      <c r="AR140" s="34" t="s">
        <v>380</v>
      </c>
      <c r="AS140" t="s">
        <v>459</v>
      </c>
      <c r="AT140" t="s">
        <v>467</v>
      </c>
      <c r="AU140" t="s">
        <v>471</v>
      </c>
      <c r="AX140" t="b">
        <v>0</v>
      </c>
      <c r="AY140" t="str">
        <v/>
      </c>
      <c r="AZ140" t="str">
        <v/>
      </c>
      <c r="BA140" s="35" t="e" cm="1">
        <f t="array" ref="BA140">INDEX(AQ$1:AQ$210,SMALL(IF($AY$2:$AY$210=$BA$1,ROW($AY$2:$AY$210)),ROW()-ROW($BA$1)))</f>
        <v>#NUM!</v>
      </c>
      <c r="BB140" s="35" t="e" cm="1">
        <f t="array" ref="BB140">INDEX(AR$1:AR$210,SMALL(IF($AY$2:$AY$210=$BA$1,ROW($AY$2:$AY$210)),ROW()-ROW($BA$1)))</f>
        <v>#NUM!</v>
      </c>
      <c r="BC140" s="35" t="e" cm="1">
        <f t="array" ref="BC140">INDEX(AS$1:AS$210,SMALL(IF($AY$2:$AY$210=$BA$1,ROW($AY$2:$AY$210)),ROW()-ROW($BA$1)))</f>
        <v>#NUM!</v>
      </c>
      <c r="BD140" s="35" t="e" cm="1">
        <f t="array" ref="BD140">INDEX(AT$1:AT$210,SMALL(IF($AY$2:$AY$210=$BA$1,ROW($AY$2:$AY$210)),ROW()-ROW($BA$1)))</f>
        <v>#NUM!</v>
      </c>
      <c r="BE140" s="35" t="e" cm="1">
        <f t="array" ref="BE140">INDEX(AU$1:AU$210,SMALL(IF($AY$2:$AY$210=$BA$1,ROW($AY$2:$AY$210)),ROW()-ROW($BA$1)))</f>
        <v>#NUM!</v>
      </c>
    </row>
    <row r="141" spans="43:57" ht="16.8" thickTop="1" thickBot="1" x14ac:dyDescent="0.35">
      <c r="AQ141" s="61" t="s">
        <v>407</v>
      </c>
      <c r="AR141" s="34" t="s">
        <v>380</v>
      </c>
      <c r="AS141" t="s">
        <v>459</v>
      </c>
      <c r="AT141" t="s">
        <v>467</v>
      </c>
      <c r="AU141" t="s">
        <v>471</v>
      </c>
      <c r="AX141" t="b">
        <v>0</v>
      </c>
      <c r="AY141" t="str">
        <v/>
      </c>
      <c r="AZ141" t="str">
        <v/>
      </c>
      <c r="BA141" s="35" t="e" cm="1">
        <f t="array" ref="BA141">INDEX(AQ$1:AQ$210,SMALL(IF($AY$2:$AY$210=$BA$1,ROW($AY$2:$AY$210)),ROW()-ROW($BA$1)))</f>
        <v>#NUM!</v>
      </c>
      <c r="BB141" s="35" t="e" cm="1">
        <f t="array" ref="BB141">INDEX(AR$1:AR$210,SMALL(IF($AY$2:$AY$210=$BA$1,ROW($AY$2:$AY$210)),ROW()-ROW($BA$1)))</f>
        <v>#NUM!</v>
      </c>
      <c r="BC141" s="35" t="e" cm="1">
        <f t="array" ref="BC141">INDEX(AS$1:AS$210,SMALL(IF($AY$2:$AY$210=$BA$1,ROW($AY$2:$AY$210)),ROW()-ROW($BA$1)))</f>
        <v>#NUM!</v>
      </c>
      <c r="BD141" s="35" t="e" cm="1">
        <f t="array" ref="BD141">INDEX(AT$1:AT$210,SMALL(IF($AY$2:$AY$210=$BA$1,ROW($AY$2:$AY$210)),ROW()-ROW($BA$1)))</f>
        <v>#NUM!</v>
      </c>
      <c r="BE141" s="35" t="e" cm="1">
        <f t="array" ref="BE141">INDEX(AU$1:AU$210,SMALL(IF($AY$2:$AY$210=$BA$1,ROW($AY$2:$AY$210)),ROW()-ROW($BA$1)))</f>
        <v>#NUM!</v>
      </c>
    </row>
    <row r="142" spans="43:57" ht="16.8" thickTop="1" thickBot="1" x14ac:dyDescent="0.35">
      <c r="AQ142" s="61" t="s">
        <v>359</v>
      </c>
      <c r="AR142" s="34" t="s">
        <v>380</v>
      </c>
      <c r="AS142" t="s">
        <v>459</v>
      </c>
      <c r="AT142" t="s">
        <v>467</v>
      </c>
      <c r="AU142" t="s">
        <v>471</v>
      </c>
      <c r="AX142" t="b">
        <v>0</v>
      </c>
      <c r="AY142" t="str">
        <v/>
      </c>
      <c r="AZ142" t="str">
        <v/>
      </c>
      <c r="BA142" s="35" t="e" cm="1">
        <f t="array" ref="BA142">INDEX(AQ$1:AQ$210,SMALL(IF($AY$2:$AY$210=$BA$1,ROW($AY$2:$AY$210)),ROW()-ROW($BA$1)))</f>
        <v>#NUM!</v>
      </c>
      <c r="BB142" s="35" t="e" cm="1">
        <f t="array" ref="BB142">INDEX(AR$1:AR$210,SMALL(IF($AY$2:$AY$210=$BA$1,ROW($AY$2:$AY$210)),ROW()-ROW($BA$1)))</f>
        <v>#NUM!</v>
      </c>
      <c r="BC142" s="35" t="e" cm="1">
        <f t="array" ref="BC142">INDEX(AS$1:AS$210,SMALL(IF($AY$2:$AY$210=$BA$1,ROW($AY$2:$AY$210)),ROW()-ROW($BA$1)))</f>
        <v>#NUM!</v>
      </c>
      <c r="BD142" s="35" t="e" cm="1">
        <f t="array" ref="BD142">INDEX(AT$1:AT$210,SMALL(IF($AY$2:$AY$210=$BA$1,ROW($AY$2:$AY$210)),ROW()-ROW($BA$1)))</f>
        <v>#NUM!</v>
      </c>
      <c r="BE142" s="35" t="e" cm="1">
        <f t="array" ref="BE142">INDEX(AU$1:AU$210,SMALL(IF($AY$2:$AY$210=$BA$1,ROW($AY$2:$AY$210)),ROW()-ROW($BA$1)))</f>
        <v>#NUM!</v>
      </c>
    </row>
    <row r="143" spans="43:57" ht="16.8" thickTop="1" thickBot="1" x14ac:dyDescent="0.35">
      <c r="AQ143" s="61" t="s">
        <v>408</v>
      </c>
      <c r="AR143" s="34" t="s">
        <v>380</v>
      </c>
      <c r="AS143" t="s">
        <v>459</v>
      </c>
      <c r="AT143" t="s">
        <v>467</v>
      </c>
      <c r="AU143" t="s">
        <v>471</v>
      </c>
      <c r="AX143" t="b">
        <v>0</v>
      </c>
      <c r="AY143" t="str">
        <v/>
      </c>
      <c r="AZ143" t="str">
        <v/>
      </c>
      <c r="BA143" s="35" t="e" cm="1">
        <f t="array" ref="BA143">INDEX(AQ$1:AQ$210,SMALL(IF($AY$2:$AY$210=$BA$1,ROW($AY$2:$AY$210)),ROW()-ROW($BA$1)))</f>
        <v>#NUM!</v>
      </c>
      <c r="BB143" s="35" t="e" cm="1">
        <f t="array" ref="BB143">INDEX(AR$1:AR$210,SMALL(IF($AY$2:$AY$210=$BA$1,ROW($AY$2:$AY$210)),ROW()-ROW($BA$1)))</f>
        <v>#NUM!</v>
      </c>
      <c r="BC143" s="35" t="e" cm="1">
        <f t="array" ref="BC143">INDEX(AS$1:AS$210,SMALL(IF($AY$2:$AY$210=$BA$1,ROW($AY$2:$AY$210)),ROW()-ROW($BA$1)))</f>
        <v>#NUM!</v>
      </c>
      <c r="BD143" s="35" t="e" cm="1">
        <f t="array" ref="BD143">INDEX(AT$1:AT$210,SMALL(IF($AY$2:$AY$210=$BA$1,ROW($AY$2:$AY$210)),ROW()-ROW($BA$1)))</f>
        <v>#NUM!</v>
      </c>
      <c r="BE143" s="35" t="e" cm="1">
        <f t="array" ref="BE143">INDEX(AU$1:AU$210,SMALL(IF($AY$2:$AY$210=$BA$1,ROW($AY$2:$AY$210)),ROW()-ROW($BA$1)))</f>
        <v>#NUM!</v>
      </c>
    </row>
    <row r="144" spans="43:57" ht="16.8" thickTop="1" thickBot="1" x14ac:dyDescent="0.35">
      <c r="AQ144" s="61" t="s">
        <v>400</v>
      </c>
      <c r="AR144" s="34" t="s">
        <v>380</v>
      </c>
      <c r="AS144" t="s">
        <v>459</v>
      </c>
      <c r="AT144" t="s">
        <v>467</v>
      </c>
      <c r="AU144" t="s">
        <v>471</v>
      </c>
      <c r="AX144" t="b">
        <v>0</v>
      </c>
      <c r="AY144" t="str">
        <v/>
      </c>
      <c r="AZ144" t="str">
        <v/>
      </c>
      <c r="BA144" s="35" t="e" cm="1">
        <f t="array" ref="BA144">INDEX(AQ$1:AQ$210,SMALL(IF($AY$2:$AY$210=$BA$1,ROW($AY$2:$AY$210)),ROW()-ROW($BA$1)))</f>
        <v>#NUM!</v>
      </c>
      <c r="BB144" s="35" t="e" cm="1">
        <f t="array" ref="BB144">INDEX(AR$1:AR$210,SMALL(IF($AY$2:$AY$210=$BA$1,ROW($AY$2:$AY$210)),ROW()-ROW($BA$1)))</f>
        <v>#NUM!</v>
      </c>
      <c r="BC144" s="35" t="e" cm="1">
        <f t="array" ref="BC144">INDEX(AS$1:AS$210,SMALL(IF($AY$2:$AY$210=$BA$1,ROW($AY$2:$AY$210)),ROW()-ROW($BA$1)))</f>
        <v>#NUM!</v>
      </c>
      <c r="BD144" s="35" t="e" cm="1">
        <f t="array" ref="BD144">INDEX(AT$1:AT$210,SMALL(IF($AY$2:$AY$210=$BA$1,ROW($AY$2:$AY$210)),ROW()-ROW($BA$1)))</f>
        <v>#NUM!</v>
      </c>
      <c r="BE144" s="35" t="e" cm="1">
        <f t="array" ref="BE144">INDEX(AU$1:AU$210,SMALL(IF($AY$2:$AY$210=$BA$1,ROW($AY$2:$AY$210)),ROW()-ROW($BA$1)))</f>
        <v>#NUM!</v>
      </c>
    </row>
    <row r="145" spans="43:57" ht="16.8" thickTop="1" thickBot="1" x14ac:dyDescent="0.35">
      <c r="AQ145" s="61" t="s">
        <v>409</v>
      </c>
      <c r="AR145" s="34" t="s">
        <v>380</v>
      </c>
      <c r="AS145" t="s">
        <v>459</v>
      </c>
      <c r="AT145" t="s">
        <v>467</v>
      </c>
      <c r="AU145" t="s">
        <v>471</v>
      </c>
      <c r="AX145" t="b">
        <v>0</v>
      </c>
      <c r="AY145" t="str">
        <v/>
      </c>
      <c r="AZ145" t="str">
        <v/>
      </c>
      <c r="BA145" s="35" t="e" cm="1">
        <f t="array" ref="BA145">INDEX(AQ$1:AQ$210,SMALL(IF($AY$2:$AY$210=$BA$1,ROW($AY$2:$AY$210)),ROW()-ROW($BA$1)))</f>
        <v>#NUM!</v>
      </c>
      <c r="BB145" s="35" t="e" cm="1">
        <f t="array" ref="BB145">INDEX(AR$1:AR$210,SMALL(IF($AY$2:$AY$210=$BA$1,ROW($AY$2:$AY$210)),ROW()-ROW($BA$1)))</f>
        <v>#NUM!</v>
      </c>
      <c r="BC145" s="35" t="e" cm="1">
        <f t="array" ref="BC145">INDEX(AS$1:AS$210,SMALL(IF($AY$2:$AY$210=$BA$1,ROW($AY$2:$AY$210)),ROW()-ROW($BA$1)))</f>
        <v>#NUM!</v>
      </c>
      <c r="BD145" s="35" t="e" cm="1">
        <f t="array" ref="BD145">INDEX(AT$1:AT$210,SMALL(IF($AY$2:$AY$210=$BA$1,ROW($AY$2:$AY$210)),ROW()-ROW($BA$1)))</f>
        <v>#NUM!</v>
      </c>
      <c r="BE145" s="35" t="e" cm="1">
        <f t="array" ref="BE145">INDEX(AU$1:AU$210,SMALL(IF($AY$2:$AY$210=$BA$1,ROW($AY$2:$AY$210)),ROW()-ROW($BA$1)))</f>
        <v>#NUM!</v>
      </c>
    </row>
    <row r="146" spans="43:57" ht="16.8" thickTop="1" thickBot="1" x14ac:dyDescent="0.35">
      <c r="AQ146" s="61" t="s">
        <v>410</v>
      </c>
      <c r="AR146" s="34" t="s">
        <v>380</v>
      </c>
      <c r="AS146" t="s">
        <v>459</v>
      </c>
      <c r="AT146" t="s">
        <v>467</v>
      </c>
      <c r="AU146" t="s">
        <v>471</v>
      </c>
      <c r="AX146" t="b">
        <v>0</v>
      </c>
      <c r="AY146" t="str">
        <v/>
      </c>
      <c r="AZ146" t="str">
        <v/>
      </c>
      <c r="BA146" s="35" t="e" cm="1">
        <f t="array" ref="BA146">INDEX(AQ$1:AQ$210,SMALL(IF($AY$2:$AY$210=$BA$1,ROW($AY$2:$AY$210)),ROW()-ROW($BA$1)))</f>
        <v>#NUM!</v>
      </c>
      <c r="BB146" s="35" t="e" cm="1">
        <f t="array" ref="BB146">INDEX(AR$1:AR$210,SMALL(IF($AY$2:$AY$210=$BA$1,ROW($AY$2:$AY$210)),ROW()-ROW($BA$1)))</f>
        <v>#NUM!</v>
      </c>
      <c r="BC146" s="35" t="e" cm="1">
        <f t="array" ref="BC146">INDEX(AS$1:AS$210,SMALL(IF($AY$2:$AY$210=$BA$1,ROW($AY$2:$AY$210)),ROW()-ROW($BA$1)))</f>
        <v>#NUM!</v>
      </c>
      <c r="BD146" s="35" t="e" cm="1">
        <f t="array" ref="BD146">INDEX(AT$1:AT$210,SMALL(IF($AY$2:$AY$210=$BA$1,ROW($AY$2:$AY$210)),ROW()-ROW($BA$1)))</f>
        <v>#NUM!</v>
      </c>
      <c r="BE146" s="35" t="e" cm="1">
        <f t="array" ref="BE146">INDEX(AU$1:AU$210,SMALL(IF($AY$2:$AY$210=$BA$1,ROW($AY$2:$AY$210)),ROW()-ROW($BA$1)))</f>
        <v>#NUM!</v>
      </c>
    </row>
    <row r="147" spans="43:57" ht="16.8" thickTop="1" thickBot="1" x14ac:dyDescent="0.35">
      <c r="AQ147" s="61" t="s">
        <v>411</v>
      </c>
      <c r="AR147" s="34" t="s">
        <v>380</v>
      </c>
      <c r="AS147" t="s">
        <v>459</v>
      </c>
      <c r="AT147" t="s">
        <v>467</v>
      </c>
      <c r="AU147" t="s">
        <v>471</v>
      </c>
      <c r="AX147" t="b">
        <v>0</v>
      </c>
      <c r="AY147" t="str">
        <v/>
      </c>
      <c r="AZ147" t="str">
        <v/>
      </c>
      <c r="BA147" s="35" t="e" cm="1">
        <f t="array" ref="BA147">INDEX(AQ$1:AQ$210,SMALL(IF($AY$2:$AY$210=$BA$1,ROW($AY$2:$AY$210)),ROW()-ROW($BA$1)))</f>
        <v>#NUM!</v>
      </c>
      <c r="BB147" s="35" t="e" cm="1">
        <f t="array" ref="BB147">INDEX(AR$1:AR$210,SMALL(IF($AY$2:$AY$210=$BA$1,ROW($AY$2:$AY$210)),ROW()-ROW($BA$1)))</f>
        <v>#NUM!</v>
      </c>
      <c r="BC147" s="35" t="e" cm="1">
        <f t="array" ref="BC147">INDEX(AS$1:AS$210,SMALL(IF($AY$2:$AY$210=$BA$1,ROW($AY$2:$AY$210)),ROW()-ROW($BA$1)))</f>
        <v>#NUM!</v>
      </c>
      <c r="BD147" s="35" t="e" cm="1">
        <f t="array" ref="BD147">INDEX(AT$1:AT$210,SMALL(IF($AY$2:$AY$210=$BA$1,ROW($AY$2:$AY$210)),ROW()-ROW($BA$1)))</f>
        <v>#NUM!</v>
      </c>
      <c r="BE147" s="35" t="e" cm="1">
        <f t="array" ref="BE147">INDEX(AU$1:AU$210,SMALL(IF($AY$2:$AY$210=$BA$1,ROW($AY$2:$AY$210)),ROW()-ROW($BA$1)))</f>
        <v>#NUM!</v>
      </c>
    </row>
    <row r="148" spans="43:57" ht="32.4" thickTop="1" thickBot="1" x14ac:dyDescent="0.35">
      <c r="AQ148" s="58" t="s">
        <v>412</v>
      </c>
      <c r="AR148" s="34" t="s">
        <v>381</v>
      </c>
      <c r="AS148" t="s">
        <v>459</v>
      </c>
      <c r="AT148" t="s">
        <v>468</v>
      </c>
      <c r="AU148" t="s">
        <v>472</v>
      </c>
      <c r="AX148" t="b">
        <v>0</v>
      </c>
      <c r="AY148" t="str">
        <v/>
      </c>
      <c r="AZ148" t="str">
        <v/>
      </c>
      <c r="BA148" s="35" t="e" cm="1">
        <f t="array" ref="BA148">INDEX(AQ$1:AQ$210,SMALL(IF($AY$2:$AY$210=$BA$1,ROW($AY$2:$AY$210)),ROW()-ROW($BA$1)))</f>
        <v>#NUM!</v>
      </c>
      <c r="BB148" s="35" t="e" cm="1">
        <f t="array" ref="BB148">INDEX(AR$1:AR$210,SMALL(IF($AY$2:$AY$210=$BA$1,ROW($AY$2:$AY$210)),ROW()-ROW($BA$1)))</f>
        <v>#NUM!</v>
      </c>
      <c r="BC148" s="35" t="e" cm="1">
        <f t="array" ref="BC148">INDEX(AS$1:AS$210,SMALL(IF($AY$2:$AY$210=$BA$1,ROW($AY$2:$AY$210)),ROW()-ROW($BA$1)))</f>
        <v>#NUM!</v>
      </c>
      <c r="BD148" s="35" t="e" cm="1">
        <f t="array" ref="BD148">INDEX(AT$1:AT$210,SMALL(IF($AY$2:$AY$210=$BA$1,ROW($AY$2:$AY$210)),ROW()-ROW($BA$1)))</f>
        <v>#NUM!</v>
      </c>
      <c r="BE148" s="35" t="e" cm="1">
        <f t="array" ref="BE148">INDEX(AU$1:AU$210,SMALL(IF($AY$2:$AY$210=$BA$1,ROW($AY$2:$AY$210)),ROW()-ROW($BA$1)))</f>
        <v>#NUM!</v>
      </c>
    </row>
    <row r="149" spans="43:57" ht="32.4" thickTop="1" thickBot="1" x14ac:dyDescent="0.35">
      <c r="AQ149" s="59" t="s">
        <v>413</v>
      </c>
      <c r="AR149" s="34" t="s">
        <v>381</v>
      </c>
      <c r="AS149" t="s">
        <v>459</v>
      </c>
      <c r="AT149" t="s">
        <v>468</v>
      </c>
      <c r="AU149" t="s">
        <v>472</v>
      </c>
      <c r="AX149" t="b">
        <v>0</v>
      </c>
      <c r="AY149" t="str">
        <v/>
      </c>
      <c r="AZ149" t="str">
        <v/>
      </c>
      <c r="BA149" s="35" t="e" cm="1">
        <f t="array" ref="BA149">INDEX(AQ$1:AQ$210,SMALL(IF($AY$2:$AY$210=$BA$1,ROW($AY$2:$AY$210)),ROW()-ROW($BA$1)))</f>
        <v>#NUM!</v>
      </c>
      <c r="BB149" s="35" t="e" cm="1">
        <f t="array" ref="BB149">INDEX(AR$1:AR$210,SMALL(IF($AY$2:$AY$210=$BA$1,ROW($AY$2:$AY$210)),ROW()-ROW($BA$1)))</f>
        <v>#NUM!</v>
      </c>
      <c r="BC149" s="35" t="e" cm="1">
        <f t="array" ref="BC149">INDEX(AS$1:AS$210,SMALL(IF($AY$2:$AY$210=$BA$1,ROW($AY$2:$AY$210)),ROW()-ROW($BA$1)))</f>
        <v>#NUM!</v>
      </c>
      <c r="BD149" s="35" t="e" cm="1">
        <f t="array" ref="BD149">INDEX(AT$1:AT$210,SMALL(IF($AY$2:$AY$210=$BA$1,ROW($AY$2:$AY$210)),ROW()-ROW($BA$1)))</f>
        <v>#NUM!</v>
      </c>
      <c r="BE149" s="35" t="e" cm="1">
        <f t="array" ref="BE149">INDEX(AU$1:AU$210,SMALL(IF($AY$2:$AY$210=$BA$1,ROW($AY$2:$AY$210)),ROW()-ROW($BA$1)))</f>
        <v>#NUM!</v>
      </c>
    </row>
    <row r="150" spans="43:57" ht="32.4" thickTop="1" thickBot="1" x14ac:dyDescent="0.35">
      <c r="AQ150" s="59" t="s">
        <v>289</v>
      </c>
      <c r="AR150" s="34" t="s">
        <v>381</v>
      </c>
      <c r="AS150" t="s">
        <v>459</v>
      </c>
      <c r="AT150" t="s">
        <v>468</v>
      </c>
      <c r="AU150" t="s">
        <v>472</v>
      </c>
      <c r="AX150" t="b">
        <v>0</v>
      </c>
      <c r="AY150" t="str">
        <v/>
      </c>
      <c r="AZ150" t="str">
        <v/>
      </c>
      <c r="BA150" s="35" t="e" cm="1">
        <f t="array" ref="BA150">INDEX(AQ$1:AQ$210,SMALL(IF($AY$2:$AY$210=$BA$1,ROW($AY$2:$AY$210)),ROW()-ROW($BA$1)))</f>
        <v>#NUM!</v>
      </c>
      <c r="BB150" s="35" t="e" cm="1">
        <f t="array" ref="BB150">INDEX(AR$1:AR$210,SMALL(IF($AY$2:$AY$210=$BA$1,ROW($AY$2:$AY$210)),ROW()-ROW($BA$1)))</f>
        <v>#NUM!</v>
      </c>
      <c r="BC150" s="35" t="e" cm="1">
        <f t="array" ref="BC150">INDEX(AS$1:AS$210,SMALL(IF($AY$2:$AY$210=$BA$1,ROW($AY$2:$AY$210)),ROW()-ROW($BA$1)))</f>
        <v>#NUM!</v>
      </c>
      <c r="BD150" s="35" t="e" cm="1">
        <f t="array" ref="BD150">INDEX(AT$1:AT$210,SMALL(IF($AY$2:$AY$210=$BA$1,ROW($AY$2:$AY$210)),ROW()-ROW($BA$1)))</f>
        <v>#NUM!</v>
      </c>
      <c r="BE150" s="35" t="e" cm="1">
        <f t="array" ref="BE150">INDEX(AU$1:AU$210,SMALL(IF($AY$2:$AY$210=$BA$1,ROW($AY$2:$AY$210)),ROW()-ROW($BA$1)))</f>
        <v>#NUM!</v>
      </c>
    </row>
    <row r="151" spans="43:57" ht="32.4" thickTop="1" thickBot="1" x14ac:dyDescent="0.35">
      <c r="AQ151" s="59" t="s">
        <v>368</v>
      </c>
      <c r="AR151" s="34" t="s">
        <v>381</v>
      </c>
      <c r="AS151" t="s">
        <v>459</v>
      </c>
      <c r="AT151" t="s">
        <v>468</v>
      </c>
      <c r="AU151" t="s">
        <v>472</v>
      </c>
      <c r="AX151" t="b">
        <v>0</v>
      </c>
      <c r="AY151" t="str">
        <v/>
      </c>
      <c r="AZ151" t="str">
        <v/>
      </c>
      <c r="BA151" s="35" t="e" cm="1">
        <f t="array" ref="BA151">INDEX(AQ$1:AQ$210,SMALL(IF($AY$2:$AY$210=$BA$1,ROW($AY$2:$AY$210)),ROW()-ROW($BA$1)))</f>
        <v>#NUM!</v>
      </c>
      <c r="BB151" s="35" t="e" cm="1">
        <f t="array" ref="BB151">INDEX(AR$1:AR$210,SMALL(IF($AY$2:$AY$210=$BA$1,ROW($AY$2:$AY$210)),ROW()-ROW($BA$1)))</f>
        <v>#NUM!</v>
      </c>
      <c r="BC151" s="35" t="e" cm="1">
        <f t="array" ref="BC151">INDEX(AS$1:AS$210,SMALL(IF($AY$2:$AY$210=$BA$1,ROW($AY$2:$AY$210)),ROW()-ROW($BA$1)))</f>
        <v>#NUM!</v>
      </c>
      <c r="BD151" s="35" t="e" cm="1">
        <f t="array" ref="BD151">INDEX(AT$1:AT$210,SMALL(IF($AY$2:$AY$210=$BA$1,ROW($AY$2:$AY$210)),ROW()-ROW($BA$1)))</f>
        <v>#NUM!</v>
      </c>
      <c r="BE151" s="35" t="e" cm="1">
        <f t="array" ref="BE151">INDEX(AU$1:AU$210,SMALL(IF($AY$2:$AY$210=$BA$1,ROW($AY$2:$AY$210)),ROW()-ROW($BA$1)))</f>
        <v>#NUM!</v>
      </c>
    </row>
    <row r="152" spans="43:57" ht="32.4" thickTop="1" thickBot="1" x14ac:dyDescent="0.35">
      <c r="AQ152" s="59" t="s">
        <v>315</v>
      </c>
      <c r="AR152" s="34" t="s">
        <v>381</v>
      </c>
      <c r="AS152" t="s">
        <v>459</v>
      </c>
      <c r="AT152" t="s">
        <v>468</v>
      </c>
      <c r="AU152" t="s">
        <v>472</v>
      </c>
      <c r="AX152" t="b">
        <v>0</v>
      </c>
      <c r="AY152" t="str">
        <v/>
      </c>
      <c r="AZ152" t="str">
        <v/>
      </c>
      <c r="BA152" s="35" t="e" cm="1">
        <f t="array" ref="BA152">INDEX(AQ$1:AQ$210,SMALL(IF($AY$2:$AY$210=$BA$1,ROW($AY$2:$AY$210)),ROW()-ROW($BA$1)))</f>
        <v>#NUM!</v>
      </c>
      <c r="BB152" s="35" t="e" cm="1">
        <f t="array" ref="BB152">INDEX(AR$1:AR$210,SMALL(IF($AY$2:$AY$210=$BA$1,ROW($AY$2:$AY$210)),ROW()-ROW($BA$1)))</f>
        <v>#NUM!</v>
      </c>
      <c r="BC152" s="35" t="e" cm="1">
        <f t="array" ref="BC152">INDEX(AS$1:AS$210,SMALL(IF($AY$2:$AY$210=$BA$1,ROW($AY$2:$AY$210)),ROW()-ROW($BA$1)))</f>
        <v>#NUM!</v>
      </c>
      <c r="BD152" s="35" t="e" cm="1">
        <f t="array" ref="BD152">INDEX(AT$1:AT$210,SMALL(IF($AY$2:$AY$210=$BA$1,ROW($AY$2:$AY$210)),ROW()-ROW($BA$1)))</f>
        <v>#NUM!</v>
      </c>
      <c r="BE152" s="35" t="e" cm="1">
        <f t="array" ref="BE152">INDEX(AU$1:AU$210,SMALL(IF($AY$2:$AY$210=$BA$1,ROW($AY$2:$AY$210)),ROW()-ROW($BA$1)))</f>
        <v>#NUM!</v>
      </c>
    </row>
    <row r="153" spans="43:57" ht="32.4" thickTop="1" thickBot="1" x14ac:dyDescent="0.35">
      <c r="AQ153" s="59" t="s">
        <v>404</v>
      </c>
      <c r="AR153" s="34" t="s">
        <v>381</v>
      </c>
      <c r="AS153" t="s">
        <v>459</v>
      </c>
      <c r="AT153" t="s">
        <v>468</v>
      </c>
      <c r="AU153" t="s">
        <v>472</v>
      </c>
      <c r="AX153" t="b">
        <v>0</v>
      </c>
      <c r="AY153" t="str">
        <v/>
      </c>
      <c r="AZ153" t="str">
        <v/>
      </c>
      <c r="BA153" s="35" t="e" cm="1">
        <f t="array" ref="BA153">INDEX(AQ$1:AQ$210,SMALL(IF($AY$2:$AY$210=$BA$1,ROW($AY$2:$AY$210)),ROW()-ROW($BA$1)))</f>
        <v>#NUM!</v>
      </c>
      <c r="BB153" s="35" t="e" cm="1">
        <f t="array" ref="BB153">INDEX(AR$1:AR$210,SMALL(IF($AY$2:$AY$210=$BA$1,ROW($AY$2:$AY$210)),ROW()-ROW($BA$1)))</f>
        <v>#NUM!</v>
      </c>
      <c r="BC153" s="35" t="e" cm="1">
        <f t="array" ref="BC153">INDEX(AS$1:AS$210,SMALL(IF($AY$2:$AY$210=$BA$1,ROW($AY$2:$AY$210)),ROW()-ROW($BA$1)))</f>
        <v>#NUM!</v>
      </c>
      <c r="BD153" s="35" t="e" cm="1">
        <f t="array" ref="BD153">INDEX(AT$1:AT$210,SMALL(IF($AY$2:$AY$210=$BA$1,ROW($AY$2:$AY$210)),ROW()-ROW($BA$1)))</f>
        <v>#NUM!</v>
      </c>
      <c r="BE153" s="35" t="e" cm="1">
        <f t="array" ref="BE153">INDEX(AU$1:AU$210,SMALL(IF($AY$2:$AY$210=$BA$1,ROW($AY$2:$AY$210)),ROW()-ROW($BA$1)))</f>
        <v>#NUM!</v>
      </c>
    </row>
    <row r="154" spans="43:57" ht="32.4" thickTop="1" thickBot="1" x14ac:dyDescent="0.35">
      <c r="AQ154" s="59" t="s">
        <v>414</v>
      </c>
      <c r="AR154" s="34" t="s">
        <v>381</v>
      </c>
      <c r="AS154" t="s">
        <v>459</v>
      </c>
      <c r="AT154" t="s">
        <v>468</v>
      </c>
      <c r="AU154" t="s">
        <v>472</v>
      </c>
      <c r="AX154" t="b">
        <v>0</v>
      </c>
      <c r="AY154" t="str">
        <v/>
      </c>
      <c r="AZ154" t="str">
        <v/>
      </c>
      <c r="BA154" s="35" t="e" cm="1">
        <f t="array" ref="BA154">INDEX(AQ$1:AQ$210,SMALL(IF($AY$2:$AY$210=$BA$1,ROW($AY$2:$AY$210)),ROW()-ROW($BA$1)))</f>
        <v>#NUM!</v>
      </c>
      <c r="BB154" s="35" t="e" cm="1">
        <f t="array" ref="BB154">INDEX(AR$1:AR$210,SMALL(IF($AY$2:$AY$210=$BA$1,ROW($AY$2:$AY$210)),ROW()-ROW($BA$1)))</f>
        <v>#NUM!</v>
      </c>
      <c r="BC154" s="35" t="e" cm="1">
        <f t="array" ref="BC154">INDEX(AS$1:AS$210,SMALL(IF($AY$2:$AY$210=$BA$1,ROW($AY$2:$AY$210)),ROW()-ROW($BA$1)))</f>
        <v>#NUM!</v>
      </c>
      <c r="BD154" s="35" t="e" cm="1">
        <f t="array" ref="BD154">INDEX(AT$1:AT$210,SMALL(IF($AY$2:$AY$210=$BA$1,ROW($AY$2:$AY$210)),ROW()-ROW($BA$1)))</f>
        <v>#NUM!</v>
      </c>
      <c r="BE154" s="35" t="e" cm="1">
        <f t="array" ref="BE154">INDEX(AU$1:AU$210,SMALL(IF($AY$2:$AY$210=$BA$1,ROW($AY$2:$AY$210)),ROW()-ROW($BA$1)))</f>
        <v>#NUM!</v>
      </c>
    </row>
    <row r="155" spans="43:57" ht="32.4" thickTop="1" thickBot="1" x14ac:dyDescent="0.35">
      <c r="AQ155" s="59" t="s">
        <v>372</v>
      </c>
      <c r="AR155" s="34" t="s">
        <v>381</v>
      </c>
      <c r="AS155" t="s">
        <v>459</v>
      </c>
      <c r="AT155" t="s">
        <v>468</v>
      </c>
      <c r="AU155" t="s">
        <v>472</v>
      </c>
      <c r="AX155" t="b">
        <v>0</v>
      </c>
      <c r="AY155" t="str">
        <v/>
      </c>
      <c r="AZ155" t="str">
        <v/>
      </c>
      <c r="BA155" s="35" t="e" cm="1">
        <f t="array" ref="BA155">INDEX(AQ$1:AQ$210,SMALL(IF($AY$2:$AY$210=$BA$1,ROW($AY$2:$AY$210)),ROW()-ROW($BA$1)))</f>
        <v>#NUM!</v>
      </c>
      <c r="BB155" s="35" t="e" cm="1">
        <f t="array" ref="BB155">INDEX(AR$1:AR$210,SMALL(IF($AY$2:$AY$210=$BA$1,ROW($AY$2:$AY$210)),ROW()-ROW($BA$1)))</f>
        <v>#NUM!</v>
      </c>
      <c r="BC155" s="35" t="e" cm="1">
        <f t="array" ref="BC155">INDEX(AS$1:AS$210,SMALL(IF($AY$2:$AY$210=$BA$1,ROW($AY$2:$AY$210)),ROW()-ROW($BA$1)))</f>
        <v>#NUM!</v>
      </c>
      <c r="BD155" s="35" t="e" cm="1">
        <f t="array" ref="BD155">INDEX(AT$1:AT$210,SMALL(IF($AY$2:$AY$210=$BA$1,ROW($AY$2:$AY$210)),ROW()-ROW($BA$1)))</f>
        <v>#NUM!</v>
      </c>
      <c r="BE155" s="35" t="e" cm="1">
        <f t="array" ref="BE155">INDEX(AU$1:AU$210,SMALL(IF($AY$2:$AY$210=$BA$1,ROW($AY$2:$AY$210)),ROW()-ROW($BA$1)))</f>
        <v>#NUM!</v>
      </c>
    </row>
    <row r="156" spans="43:57" ht="32.4" thickTop="1" thickBot="1" x14ac:dyDescent="0.35">
      <c r="AQ156" s="59" t="s">
        <v>321</v>
      </c>
      <c r="AR156" s="34" t="s">
        <v>381</v>
      </c>
      <c r="AS156" t="s">
        <v>459</v>
      </c>
      <c r="AT156" t="s">
        <v>468</v>
      </c>
      <c r="AU156" t="s">
        <v>472</v>
      </c>
      <c r="AX156" t="b">
        <v>0</v>
      </c>
      <c r="AY156" t="str">
        <v/>
      </c>
      <c r="AZ156" t="str">
        <v/>
      </c>
      <c r="BA156" s="35" t="e" cm="1">
        <f t="array" ref="BA156">INDEX(AQ$1:AQ$210,SMALL(IF($AY$2:$AY$210=$BA$1,ROW($AY$2:$AY$210)),ROW()-ROW($BA$1)))</f>
        <v>#NUM!</v>
      </c>
      <c r="BB156" s="35" t="e" cm="1">
        <f t="array" ref="BB156">INDEX(AR$1:AR$210,SMALL(IF($AY$2:$AY$210=$BA$1,ROW($AY$2:$AY$210)),ROW()-ROW($BA$1)))</f>
        <v>#NUM!</v>
      </c>
      <c r="BC156" s="35" t="e" cm="1">
        <f t="array" ref="BC156">INDEX(AS$1:AS$210,SMALL(IF($AY$2:$AY$210=$BA$1,ROW($AY$2:$AY$210)),ROW()-ROW($BA$1)))</f>
        <v>#NUM!</v>
      </c>
      <c r="BD156" s="35" t="e" cm="1">
        <f t="array" ref="BD156">INDEX(AT$1:AT$210,SMALL(IF($AY$2:$AY$210=$BA$1,ROW($AY$2:$AY$210)),ROW()-ROW($BA$1)))</f>
        <v>#NUM!</v>
      </c>
      <c r="BE156" s="35" t="e" cm="1">
        <f t="array" ref="BE156">INDEX(AU$1:AU$210,SMALL(IF($AY$2:$AY$210=$BA$1,ROW($AY$2:$AY$210)),ROW()-ROW($BA$1)))</f>
        <v>#NUM!</v>
      </c>
    </row>
    <row r="157" spans="43:57" ht="32.4" thickTop="1" thickBot="1" x14ac:dyDescent="0.35">
      <c r="AQ157" s="59" t="s">
        <v>296</v>
      </c>
      <c r="AR157" s="34" t="s">
        <v>381</v>
      </c>
      <c r="AS157" t="s">
        <v>459</v>
      </c>
      <c r="AT157" t="s">
        <v>468</v>
      </c>
      <c r="AU157" t="s">
        <v>472</v>
      </c>
      <c r="AX157" t="b">
        <v>0</v>
      </c>
      <c r="AY157" t="str">
        <v/>
      </c>
      <c r="AZ157" t="str">
        <v/>
      </c>
      <c r="BA157" s="35" t="e" cm="1">
        <f t="array" ref="BA157">INDEX(AQ$1:AQ$210,SMALL(IF($AY$2:$AY$210=$BA$1,ROW($AY$2:$AY$210)),ROW()-ROW($BA$1)))</f>
        <v>#NUM!</v>
      </c>
      <c r="BB157" s="35" t="e" cm="1">
        <f t="array" ref="BB157">INDEX(AR$1:AR$210,SMALL(IF($AY$2:$AY$210=$BA$1,ROW($AY$2:$AY$210)),ROW()-ROW($BA$1)))</f>
        <v>#NUM!</v>
      </c>
      <c r="BC157" s="35" t="e" cm="1">
        <f t="array" ref="BC157">INDEX(AS$1:AS$210,SMALL(IF($AY$2:$AY$210=$BA$1,ROW($AY$2:$AY$210)),ROW()-ROW($BA$1)))</f>
        <v>#NUM!</v>
      </c>
      <c r="BD157" s="35" t="e" cm="1">
        <f t="array" ref="BD157">INDEX(AT$1:AT$210,SMALL(IF($AY$2:$AY$210=$BA$1,ROW($AY$2:$AY$210)),ROW()-ROW($BA$1)))</f>
        <v>#NUM!</v>
      </c>
      <c r="BE157" s="35" t="e" cm="1">
        <f t="array" ref="BE157">INDEX(AU$1:AU$210,SMALL(IF($AY$2:$AY$210=$BA$1,ROW($AY$2:$AY$210)),ROW()-ROW($BA$1)))</f>
        <v>#NUM!</v>
      </c>
    </row>
    <row r="158" spans="43:57" ht="32.4" thickTop="1" thickBot="1" x14ac:dyDescent="0.35">
      <c r="AQ158" s="59" t="s">
        <v>375</v>
      </c>
      <c r="AR158" s="34" t="s">
        <v>381</v>
      </c>
      <c r="AS158" t="s">
        <v>459</v>
      </c>
      <c r="AT158" t="s">
        <v>468</v>
      </c>
      <c r="AU158" t="s">
        <v>472</v>
      </c>
      <c r="AX158" t="b">
        <v>0</v>
      </c>
      <c r="AY158" t="str">
        <v/>
      </c>
      <c r="AZ158" t="str">
        <v/>
      </c>
      <c r="BA158" s="35" t="e" cm="1">
        <f t="array" ref="BA158">INDEX(AQ$1:AQ$210,SMALL(IF($AY$2:$AY$210=$BA$1,ROW($AY$2:$AY$210)),ROW()-ROW($BA$1)))</f>
        <v>#NUM!</v>
      </c>
      <c r="BB158" s="35" t="e" cm="1">
        <f t="array" ref="BB158">INDEX(AR$1:AR$210,SMALL(IF($AY$2:$AY$210=$BA$1,ROW($AY$2:$AY$210)),ROW()-ROW($BA$1)))</f>
        <v>#NUM!</v>
      </c>
      <c r="BC158" s="35" t="e" cm="1">
        <f t="array" ref="BC158">INDEX(AS$1:AS$210,SMALL(IF($AY$2:$AY$210=$BA$1,ROW($AY$2:$AY$210)),ROW()-ROW($BA$1)))</f>
        <v>#NUM!</v>
      </c>
      <c r="BD158" s="35" t="e" cm="1">
        <f t="array" ref="BD158">INDEX(AT$1:AT$210,SMALL(IF($AY$2:$AY$210=$BA$1,ROW($AY$2:$AY$210)),ROW()-ROW($BA$1)))</f>
        <v>#NUM!</v>
      </c>
      <c r="BE158" s="35" t="e" cm="1">
        <f t="array" ref="BE158">INDEX(AU$1:AU$210,SMALL(IF($AY$2:$AY$210=$BA$1,ROW($AY$2:$AY$210)),ROW()-ROW($BA$1)))</f>
        <v>#NUM!</v>
      </c>
    </row>
    <row r="159" spans="43:57" ht="32.4" thickTop="1" thickBot="1" x14ac:dyDescent="0.35">
      <c r="AQ159" s="59" t="s">
        <v>415</v>
      </c>
      <c r="AR159" s="34" t="s">
        <v>381</v>
      </c>
      <c r="AS159" t="s">
        <v>459</v>
      </c>
      <c r="AT159" t="s">
        <v>468</v>
      </c>
      <c r="AU159" t="s">
        <v>472</v>
      </c>
      <c r="AX159" t="b">
        <v>0</v>
      </c>
      <c r="AY159" t="str">
        <v/>
      </c>
      <c r="AZ159" t="str">
        <v/>
      </c>
      <c r="BA159" s="35" t="e" cm="1">
        <f t="array" ref="BA159">INDEX(AQ$1:AQ$210,SMALL(IF($AY$2:$AY$210=$BA$1,ROW($AY$2:$AY$210)),ROW()-ROW($BA$1)))</f>
        <v>#NUM!</v>
      </c>
      <c r="BB159" s="35" t="e" cm="1">
        <f t="array" ref="BB159">INDEX(AR$1:AR$210,SMALL(IF($AY$2:$AY$210=$BA$1,ROW($AY$2:$AY$210)),ROW()-ROW($BA$1)))</f>
        <v>#NUM!</v>
      </c>
      <c r="BC159" s="35" t="e" cm="1">
        <f t="array" ref="BC159">INDEX(AS$1:AS$210,SMALL(IF($AY$2:$AY$210=$BA$1,ROW($AY$2:$AY$210)),ROW()-ROW($BA$1)))</f>
        <v>#NUM!</v>
      </c>
      <c r="BD159" s="35" t="e" cm="1">
        <f t="array" ref="BD159">INDEX(AT$1:AT$210,SMALL(IF($AY$2:$AY$210=$BA$1,ROW($AY$2:$AY$210)),ROW()-ROW($BA$1)))</f>
        <v>#NUM!</v>
      </c>
      <c r="BE159" s="35" t="e" cm="1">
        <f t="array" ref="BE159">INDEX(AU$1:AU$210,SMALL(IF($AY$2:$AY$210=$BA$1,ROW($AY$2:$AY$210)),ROW()-ROW($BA$1)))</f>
        <v>#NUM!</v>
      </c>
    </row>
    <row r="160" spans="43:57" ht="32.4" thickTop="1" thickBot="1" x14ac:dyDescent="0.35">
      <c r="AQ160" s="59" t="s">
        <v>416</v>
      </c>
      <c r="AR160" s="34" t="s">
        <v>381</v>
      </c>
      <c r="AS160" t="s">
        <v>459</v>
      </c>
      <c r="AT160" t="s">
        <v>468</v>
      </c>
      <c r="AU160" t="s">
        <v>472</v>
      </c>
      <c r="AX160" t="b">
        <v>0</v>
      </c>
      <c r="AY160" t="str">
        <v/>
      </c>
      <c r="AZ160" t="str">
        <v/>
      </c>
      <c r="BA160" s="35" t="e" cm="1">
        <f t="array" ref="BA160">INDEX(AQ$1:AQ$210,SMALL(IF($AY$2:$AY$210=$BA$1,ROW($AY$2:$AY$210)),ROW()-ROW($BA$1)))</f>
        <v>#NUM!</v>
      </c>
      <c r="BB160" s="35" t="e" cm="1">
        <f t="array" ref="BB160">INDEX(AR$1:AR$210,SMALL(IF($AY$2:$AY$210=$BA$1,ROW($AY$2:$AY$210)),ROW()-ROW($BA$1)))</f>
        <v>#NUM!</v>
      </c>
      <c r="BC160" s="35" t="e" cm="1">
        <f t="array" ref="BC160">INDEX(AS$1:AS$210,SMALL(IF($AY$2:$AY$210=$BA$1,ROW($AY$2:$AY$210)),ROW()-ROW($BA$1)))</f>
        <v>#NUM!</v>
      </c>
      <c r="BD160" s="35" t="e" cm="1">
        <f t="array" ref="BD160">INDEX(AT$1:AT$210,SMALL(IF($AY$2:$AY$210=$BA$1,ROW($AY$2:$AY$210)),ROW()-ROW($BA$1)))</f>
        <v>#NUM!</v>
      </c>
      <c r="BE160" s="35" t="e" cm="1">
        <f t="array" ref="BE160">INDEX(AU$1:AU$210,SMALL(IF($AY$2:$AY$210=$BA$1,ROW($AY$2:$AY$210)),ROW()-ROW($BA$1)))</f>
        <v>#NUM!</v>
      </c>
    </row>
    <row r="161" spans="43:57" ht="32.4" thickTop="1" thickBot="1" x14ac:dyDescent="0.35">
      <c r="AQ161" s="59" t="s">
        <v>285</v>
      </c>
      <c r="AR161" s="34" t="s">
        <v>381</v>
      </c>
      <c r="AS161" t="s">
        <v>459</v>
      </c>
      <c r="AT161" t="s">
        <v>468</v>
      </c>
      <c r="AU161" t="s">
        <v>472</v>
      </c>
      <c r="AX161" t="b">
        <v>0</v>
      </c>
      <c r="AY161" t="str">
        <v/>
      </c>
      <c r="AZ161" t="str">
        <v/>
      </c>
      <c r="BA161" s="35" t="e" cm="1">
        <f t="array" ref="BA161">INDEX(AQ$1:AQ$210,SMALL(IF($AY$2:$AY$210=$BA$1,ROW($AY$2:$AY$210)),ROW()-ROW($BA$1)))</f>
        <v>#NUM!</v>
      </c>
      <c r="BB161" s="35" t="e" cm="1">
        <f t="array" ref="BB161">INDEX(AR$1:AR$210,SMALL(IF($AY$2:$AY$210=$BA$1,ROW($AY$2:$AY$210)),ROW()-ROW($BA$1)))</f>
        <v>#NUM!</v>
      </c>
      <c r="BC161" s="35" t="e" cm="1">
        <f t="array" ref="BC161">INDEX(AS$1:AS$210,SMALL(IF($AY$2:$AY$210=$BA$1,ROW($AY$2:$AY$210)),ROW()-ROW($BA$1)))</f>
        <v>#NUM!</v>
      </c>
      <c r="BD161" s="35" t="e" cm="1">
        <f t="array" ref="BD161">INDEX(AT$1:AT$210,SMALL(IF($AY$2:$AY$210=$BA$1,ROW($AY$2:$AY$210)),ROW()-ROW($BA$1)))</f>
        <v>#NUM!</v>
      </c>
      <c r="BE161" s="35" t="e" cm="1">
        <f t="array" ref="BE161">INDEX(AU$1:AU$210,SMALL(IF($AY$2:$AY$210=$BA$1,ROW($AY$2:$AY$210)),ROW()-ROW($BA$1)))</f>
        <v>#NUM!</v>
      </c>
    </row>
    <row r="162" spans="43:57" ht="32.4" thickTop="1" thickBot="1" x14ac:dyDescent="0.35">
      <c r="AQ162" s="59" t="s">
        <v>417</v>
      </c>
      <c r="AR162" s="34" t="s">
        <v>381</v>
      </c>
      <c r="AS162" t="s">
        <v>459</v>
      </c>
      <c r="AT162" t="s">
        <v>468</v>
      </c>
      <c r="AU162" t="s">
        <v>472</v>
      </c>
      <c r="AX162" t="b">
        <v>0</v>
      </c>
      <c r="AY162" t="str">
        <v/>
      </c>
      <c r="AZ162" t="str">
        <v/>
      </c>
      <c r="BA162" s="35" t="e" cm="1">
        <f t="array" ref="BA162">INDEX(AQ$1:AQ$210,SMALL(IF($AY$2:$AY$210=$BA$1,ROW($AY$2:$AY$210)),ROW()-ROW($BA$1)))</f>
        <v>#NUM!</v>
      </c>
      <c r="BB162" s="35" t="e" cm="1">
        <f t="array" ref="BB162">INDEX(AR$1:AR$210,SMALL(IF($AY$2:$AY$210=$BA$1,ROW($AY$2:$AY$210)),ROW()-ROW($BA$1)))</f>
        <v>#NUM!</v>
      </c>
      <c r="BC162" s="35" t="e" cm="1">
        <f t="array" ref="BC162">INDEX(AS$1:AS$210,SMALL(IF($AY$2:$AY$210=$BA$1,ROW($AY$2:$AY$210)),ROW()-ROW($BA$1)))</f>
        <v>#NUM!</v>
      </c>
      <c r="BD162" s="35" t="e" cm="1">
        <f t="array" ref="BD162">INDEX(AT$1:AT$210,SMALL(IF($AY$2:$AY$210=$BA$1,ROW($AY$2:$AY$210)),ROW()-ROW($BA$1)))</f>
        <v>#NUM!</v>
      </c>
      <c r="BE162" s="35" t="e" cm="1">
        <f t="array" ref="BE162">INDEX(AU$1:AU$210,SMALL(IF($AY$2:$AY$210=$BA$1,ROW($AY$2:$AY$210)),ROW()-ROW($BA$1)))</f>
        <v>#NUM!</v>
      </c>
    </row>
    <row r="163" spans="43:57" ht="32.4" thickTop="1" thickBot="1" x14ac:dyDescent="0.35">
      <c r="AQ163" s="59" t="s">
        <v>418</v>
      </c>
      <c r="AR163" s="34" t="s">
        <v>381</v>
      </c>
      <c r="AS163" t="s">
        <v>459</v>
      </c>
      <c r="AT163" t="s">
        <v>468</v>
      </c>
      <c r="AU163" t="s">
        <v>472</v>
      </c>
      <c r="AX163" t="b">
        <v>0</v>
      </c>
      <c r="AY163" t="str">
        <v/>
      </c>
      <c r="AZ163" t="str">
        <v/>
      </c>
      <c r="BA163" s="35" t="e" cm="1">
        <f t="array" ref="BA163">INDEX(AQ$1:AQ$210,SMALL(IF($AY$2:$AY$210=$BA$1,ROW($AY$2:$AY$210)),ROW()-ROW($BA$1)))</f>
        <v>#NUM!</v>
      </c>
      <c r="BB163" s="35" t="e" cm="1">
        <f t="array" ref="BB163">INDEX(AR$1:AR$210,SMALL(IF($AY$2:$AY$210=$BA$1,ROW($AY$2:$AY$210)),ROW()-ROW($BA$1)))</f>
        <v>#NUM!</v>
      </c>
      <c r="BC163" s="35" t="e" cm="1">
        <f t="array" ref="BC163">INDEX(AS$1:AS$210,SMALL(IF($AY$2:$AY$210=$BA$1,ROW($AY$2:$AY$210)),ROW()-ROW($BA$1)))</f>
        <v>#NUM!</v>
      </c>
      <c r="BD163" s="35" t="e" cm="1">
        <f t="array" ref="BD163">INDEX(AT$1:AT$210,SMALL(IF($AY$2:$AY$210=$BA$1,ROW($AY$2:$AY$210)),ROW()-ROW($BA$1)))</f>
        <v>#NUM!</v>
      </c>
      <c r="BE163" s="35" t="e" cm="1">
        <f t="array" ref="BE163">INDEX(AU$1:AU$210,SMALL(IF($AY$2:$AY$210=$BA$1,ROW($AY$2:$AY$210)),ROW()-ROW($BA$1)))</f>
        <v>#NUM!</v>
      </c>
    </row>
    <row r="164" spans="43:57" ht="32.4" thickTop="1" thickBot="1" x14ac:dyDescent="0.35">
      <c r="AQ164" s="59" t="s">
        <v>419</v>
      </c>
      <c r="AR164" s="34" t="s">
        <v>381</v>
      </c>
      <c r="AS164" t="s">
        <v>459</v>
      </c>
      <c r="AT164" t="s">
        <v>468</v>
      </c>
      <c r="AU164" t="s">
        <v>472</v>
      </c>
      <c r="AX164" t="b">
        <v>0</v>
      </c>
      <c r="AY164" t="str">
        <v/>
      </c>
      <c r="AZ164" t="str">
        <v/>
      </c>
      <c r="BA164" s="35" t="e" cm="1">
        <f t="array" ref="BA164">INDEX(AQ$1:AQ$210,SMALL(IF($AY$2:$AY$210=$BA$1,ROW($AY$2:$AY$210)),ROW()-ROW($BA$1)))</f>
        <v>#NUM!</v>
      </c>
      <c r="BB164" s="35" t="e" cm="1">
        <f t="array" ref="BB164">INDEX(AR$1:AR$210,SMALL(IF($AY$2:$AY$210=$BA$1,ROW($AY$2:$AY$210)),ROW()-ROW($BA$1)))</f>
        <v>#NUM!</v>
      </c>
      <c r="BC164" s="35" t="e" cm="1">
        <f t="array" ref="BC164">INDEX(AS$1:AS$210,SMALL(IF($AY$2:$AY$210=$BA$1,ROW($AY$2:$AY$210)),ROW()-ROW($BA$1)))</f>
        <v>#NUM!</v>
      </c>
      <c r="BD164" s="35" t="e" cm="1">
        <f t="array" ref="BD164">INDEX(AT$1:AT$210,SMALL(IF($AY$2:$AY$210=$BA$1,ROW($AY$2:$AY$210)),ROW()-ROW($BA$1)))</f>
        <v>#NUM!</v>
      </c>
      <c r="BE164" s="35" t="e" cm="1">
        <f t="array" ref="BE164">INDEX(AU$1:AU$210,SMALL(IF($AY$2:$AY$210=$BA$1,ROW($AY$2:$AY$210)),ROW()-ROW($BA$1)))</f>
        <v>#NUM!</v>
      </c>
    </row>
    <row r="165" spans="43:57" ht="48" thickTop="1" thickBot="1" x14ac:dyDescent="0.35">
      <c r="AQ165" s="56" t="s">
        <v>420</v>
      </c>
      <c r="AR165" s="34" t="s">
        <v>382</v>
      </c>
      <c r="AS165" t="s">
        <v>459</v>
      </c>
      <c r="AT165" t="s">
        <v>469</v>
      </c>
      <c r="AU165" t="s">
        <v>472</v>
      </c>
      <c r="AX165" t="b">
        <v>0</v>
      </c>
      <c r="AY165" t="str">
        <v/>
      </c>
      <c r="AZ165" t="str">
        <v/>
      </c>
      <c r="BA165" s="35" t="e" cm="1">
        <f t="array" ref="BA165">INDEX(AQ$1:AQ$210,SMALL(IF($AY$2:$AY$210=$BA$1,ROW($AY$2:$AY$210)),ROW()-ROW($BA$1)))</f>
        <v>#NUM!</v>
      </c>
      <c r="BB165" s="35" t="e" cm="1">
        <f t="array" ref="BB165">INDEX(AR$1:AR$210,SMALL(IF($AY$2:$AY$210=$BA$1,ROW($AY$2:$AY$210)),ROW()-ROW($BA$1)))</f>
        <v>#NUM!</v>
      </c>
      <c r="BC165" s="35" t="e" cm="1">
        <f t="array" ref="BC165">INDEX(AS$1:AS$210,SMALL(IF($AY$2:$AY$210=$BA$1,ROW($AY$2:$AY$210)),ROW()-ROW($BA$1)))</f>
        <v>#NUM!</v>
      </c>
      <c r="BD165" s="35" t="e" cm="1">
        <f t="array" ref="BD165">INDEX(AT$1:AT$210,SMALL(IF($AY$2:$AY$210=$BA$1,ROW($AY$2:$AY$210)),ROW()-ROW($BA$1)))</f>
        <v>#NUM!</v>
      </c>
      <c r="BE165" s="35" t="e" cm="1">
        <f t="array" ref="BE165">INDEX(AU$1:AU$210,SMALL(IF($AY$2:$AY$210=$BA$1,ROW($AY$2:$AY$210)),ROW()-ROW($BA$1)))</f>
        <v>#NUM!</v>
      </c>
    </row>
    <row r="166" spans="43:57" ht="48" thickTop="1" thickBot="1" x14ac:dyDescent="0.35">
      <c r="AQ166" s="57" t="s">
        <v>346</v>
      </c>
      <c r="AR166" s="34" t="s">
        <v>382</v>
      </c>
      <c r="AS166" t="s">
        <v>459</v>
      </c>
      <c r="AT166" t="s">
        <v>469</v>
      </c>
      <c r="AU166" t="s">
        <v>472</v>
      </c>
      <c r="AX166" t="b">
        <v>0</v>
      </c>
      <c r="AY166" t="str">
        <v/>
      </c>
      <c r="AZ166" t="str">
        <v/>
      </c>
      <c r="BA166" s="35" t="e" cm="1">
        <f t="array" ref="BA166">INDEX(AQ$1:AQ$210,SMALL(IF($AY$2:$AY$210=$BA$1,ROW($AY$2:$AY$210)),ROW()-ROW($BA$1)))</f>
        <v>#NUM!</v>
      </c>
      <c r="BB166" s="35" t="e" cm="1">
        <f t="array" ref="BB166">INDEX(AR$1:AR$210,SMALL(IF($AY$2:$AY$210=$BA$1,ROW($AY$2:$AY$210)),ROW()-ROW($BA$1)))</f>
        <v>#NUM!</v>
      </c>
      <c r="BC166" s="35" t="e" cm="1">
        <f t="array" ref="BC166">INDEX(AS$1:AS$210,SMALL(IF($AY$2:$AY$210=$BA$1,ROW($AY$2:$AY$210)),ROW()-ROW($BA$1)))</f>
        <v>#NUM!</v>
      </c>
      <c r="BD166" s="35" t="e" cm="1">
        <f t="array" ref="BD166">INDEX(AT$1:AT$210,SMALL(IF($AY$2:$AY$210=$BA$1,ROW($AY$2:$AY$210)),ROW()-ROW($BA$1)))</f>
        <v>#NUM!</v>
      </c>
      <c r="BE166" s="35" t="e" cm="1">
        <f t="array" ref="BE166">INDEX(AU$1:AU$210,SMALL(IF($AY$2:$AY$210=$BA$1,ROW($AY$2:$AY$210)),ROW()-ROW($BA$1)))</f>
        <v>#NUM!</v>
      </c>
    </row>
    <row r="167" spans="43:57" ht="48" thickTop="1" thickBot="1" x14ac:dyDescent="0.35">
      <c r="AQ167" s="57" t="s">
        <v>421</v>
      </c>
      <c r="AR167" s="34" t="s">
        <v>382</v>
      </c>
      <c r="AS167" t="s">
        <v>459</v>
      </c>
      <c r="AT167" t="s">
        <v>469</v>
      </c>
      <c r="AU167" t="s">
        <v>472</v>
      </c>
      <c r="AX167" t="b">
        <v>0</v>
      </c>
      <c r="AY167" t="str">
        <v/>
      </c>
      <c r="AZ167" t="str">
        <v/>
      </c>
      <c r="BA167" s="35" t="e" cm="1">
        <f t="array" ref="BA167">INDEX(AQ$1:AQ$210,SMALL(IF($AY$2:$AY$210=$BA$1,ROW($AY$2:$AY$210)),ROW()-ROW($BA$1)))</f>
        <v>#NUM!</v>
      </c>
      <c r="BB167" s="35" t="e" cm="1">
        <f t="array" ref="BB167">INDEX(AR$1:AR$210,SMALL(IF($AY$2:$AY$210=$BA$1,ROW($AY$2:$AY$210)),ROW()-ROW($BA$1)))</f>
        <v>#NUM!</v>
      </c>
      <c r="BC167" s="35" t="e" cm="1">
        <f t="array" ref="BC167">INDEX(AS$1:AS$210,SMALL(IF($AY$2:$AY$210=$BA$1,ROW($AY$2:$AY$210)),ROW()-ROW($BA$1)))</f>
        <v>#NUM!</v>
      </c>
      <c r="BD167" s="35" t="e" cm="1">
        <f t="array" ref="BD167">INDEX(AT$1:AT$210,SMALL(IF($AY$2:$AY$210=$BA$1,ROW($AY$2:$AY$210)),ROW()-ROW($BA$1)))</f>
        <v>#NUM!</v>
      </c>
      <c r="BE167" s="35" t="e" cm="1">
        <f t="array" ref="BE167">INDEX(AU$1:AU$210,SMALL(IF($AY$2:$AY$210=$BA$1,ROW($AY$2:$AY$210)),ROW()-ROW($BA$1)))</f>
        <v>#NUM!</v>
      </c>
    </row>
    <row r="168" spans="43:57" ht="48" thickTop="1" thickBot="1" x14ac:dyDescent="0.35">
      <c r="AQ168" s="57" t="s">
        <v>422</v>
      </c>
      <c r="AR168" s="34" t="s">
        <v>382</v>
      </c>
      <c r="AS168" t="s">
        <v>459</v>
      </c>
      <c r="AT168" t="s">
        <v>469</v>
      </c>
      <c r="AU168" t="s">
        <v>472</v>
      </c>
      <c r="AX168" t="b">
        <v>0</v>
      </c>
      <c r="AY168" t="str">
        <v/>
      </c>
      <c r="AZ168" t="str">
        <v/>
      </c>
      <c r="BA168" s="35" t="e" cm="1">
        <f t="array" ref="BA168">INDEX(AQ$1:AQ$210,SMALL(IF($AY$2:$AY$210=$BA$1,ROW($AY$2:$AY$210)),ROW()-ROW($BA$1)))</f>
        <v>#NUM!</v>
      </c>
      <c r="BB168" s="35" t="e" cm="1">
        <f t="array" ref="BB168">INDEX(AR$1:AR$210,SMALL(IF($AY$2:$AY$210=$BA$1,ROW($AY$2:$AY$210)),ROW()-ROW($BA$1)))</f>
        <v>#NUM!</v>
      </c>
      <c r="BC168" s="35" t="e" cm="1">
        <f t="array" ref="BC168">INDEX(AS$1:AS$210,SMALL(IF($AY$2:$AY$210=$BA$1,ROW($AY$2:$AY$210)),ROW()-ROW($BA$1)))</f>
        <v>#NUM!</v>
      </c>
      <c r="BD168" s="35" t="e" cm="1">
        <f t="array" ref="BD168">INDEX(AT$1:AT$210,SMALL(IF($AY$2:$AY$210=$BA$1,ROW($AY$2:$AY$210)),ROW()-ROW($BA$1)))</f>
        <v>#NUM!</v>
      </c>
      <c r="BE168" s="35" t="e" cm="1">
        <f t="array" ref="BE168">INDEX(AU$1:AU$210,SMALL(IF($AY$2:$AY$210=$BA$1,ROW($AY$2:$AY$210)),ROW()-ROW($BA$1)))</f>
        <v>#NUM!</v>
      </c>
    </row>
    <row r="169" spans="43:57" ht="48" thickTop="1" thickBot="1" x14ac:dyDescent="0.35">
      <c r="AQ169" s="57" t="s">
        <v>423</v>
      </c>
      <c r="AR169" s="34" t="s">
        <v>382</v>
      </c>
      <c r="AS169" t="s">
        <v>459</v>
      </c>
      <c r="AT169" t="s">
        <v>469</v>
      </c>
      <c r="AU169" t="s">
        <v>472</v>
      </c>
      <c r="AX169" t="b">
        <v>0</v>
      </c>
      <c r="AY169" t="str">
        <v/>
      </c>
      <c r="AZ169" t="str">
        <v/>
      </c>
      <c r="BA169" s="35" t="e" cm="1">
        <f t="array" ref="BA169">INDEX(AQ$1:AQ$210,SMALL(IF($AY$2:$AY$210=$BA$1,ROW($AY$2:$AY$210)),ROW()-ROW($BA$1)))</f>
        <v>#NUM!</v>
      </c>
      <c r="BB169" s="35" t="e" cm="1">
        <f t="array" ref="BB169">INDEX(AR$1:AR$210,SMALL(IF($AY$2:$AY$210=$BA$1,ROW($AY$2:$AY$210)),ROW()-ROW($BA$1)))</f>
        <v>#NUM!</v>
      </c>
      <c r="BC169" s="35" t="e" cm="1">
        <f t="array" ref="BC169">INDEX(AS$1:AS$210,SMALL(IF($AY$2:$AY$210=$BA$1,ROW($AY$2:$AY$210)),ROW()-ROW($BA$1)))</f>
        <v>#NUM!</v>
      </c>
      <c r="BD169" s="35" t="e" cm="1">
        <f t="array" ref="BD169">INDEX(AT$1:AT$210,SMALL(IF($AY$2:$AY$210=$BA$1,ROW($AY$2:$AY$210)),ROW()-ROW($BA$1)))</f>
        <v>#NUM!</v>
      </c>
      <c r="BE169" s="35" t="e" cm="1">
        <f t="array" ref="BE169">INDEX(AU$1:AU$210,SMALL(IF($AY$2:$AY$210=$BA$1,ROW($AY$2:$AY$210)),ROW()-ROW($BA$1)))</f>
        <v>#NUM!</v>
      </c>
    </row>
    <row r="170" spans="43:57" ht="48" thickTop="1" thickBot="1" x14ac:dyDescent="0.35">
      <c r="AQ170" s="57" t="s">
        <v>415</v>
      </c>
      <c r="AR170" s="34" t="s">
        <v>382</v>
      </c>
      <c r="AS170" t="s">
        <v>459</v>
      </c>
      <c r="AT170" t="s">
        <v>469</v>
      </c>
      <c r="AU170" t="s">
        <v>472</v>
      </c>
      <c r="AX170" t="b">
        <v>0</v>
      </c>
      <c r="AY170" t="str">
        <v/>
      </c>
      <c r="AZ170" t="str">
        <v/>
      </c>
      <c r="BA170" s="35" t="e" cm="1">
        <f t="array" ref="BA170">INDEX(AQ$1:AQ$210,SMALL(IF($AY$2:$AY$210=$BA$1,ROW($AY$2:$AY$210)),ROW()-ROW($BA$1)))</f>
        <v>#NUM!</v>
      </c>
      <c r="BB170" s="35" t="e" cm="1">
        <f t="array" ref="BB170">INDEX(AR$1:AR$210,SMALL(IF($AY$2:$AY$210=$BA$1,ROW($AY$2:$AY$210)),ROW()-ROW($BA$1)))</f>
        <v>#NUM!</v>
      </c>
      <c r="BC170" s="35" t="e" cm="1">
        <f t="array" ref="BC170">INDEX(AS$1:AS$210,SMALL(IF($AY$2:$AY$210=$BA$1,ROW($AY$2:$AY$210)),ROW()-ROW($BA$1)))</f>
        <v>#NUM!</v>
      </c>
      <c r="BD170" s="35" t="e" cm="1">
        <f t="array" ref="BD170">INDEX(AT$1:AT$210,SMALL(IF($AY$2:$AY$210=$BA$1,ROW($AY$2:$AY$210)),ROW()-ROW($BA$1)))</f>
        <v>#NUM!</v>
      </c>
      <c r="BE170" s="35" t="e" cm="1">
        <f t="array" ref="BE170">INDEX(AU$1:AU$210,SMALL(IF($AY$2:$AY$210=$BA$1,ROW($AY$2:$AY$210)),ROW()-ROW($BA$1)))</f>
        <v>#NUM!</v>
      </c>
    </row>
    <row r="171" spans="43:57" ht="48" thickTop="1" thickBot="1" x14ac:dyDescent="0.35">
      <c r="AQ171" s="57" t="s">
        <v>397</v>
      </c>
      <c r="AR171" s="34" t="s">
        <v>382</v>
      </c>
      <c r="AS171" t="s">
        <v>459</v>
      </c>
      <c r="AT171" t="s">
        <v>469</v>
      </c>
      <c r="AU171" t="s">
        <v>472</v>
      </c>
      <c r="AX171" t="b">
        <v>0</v>
      </c>
      <c r="AY171" t="str">
        <v/>
      </c>
      <c r="AZ171" t="str">
        <v/>
      </c>
      <c r="BA171" s="35" t="e" cm="1">
        <f t="array" ref="BA171">INDEX(AQ$1:AQ$210,SMALL(IF($AY$2:$AY$210=$BA$1,ROW($AY$2:$AY$210)),ROW()-ROW($BA$1)))</f>
        <v>#NUM!</v>
      </c>
      <c r="BB171" s="35" t="e" cm="1">
        <f t="array" ref="BB171">INDEX(AR$1:AR$210,SMALL(IF($AY$2:$AY$210=$BA$1,ROW($AY$2:$AY$210)),ROW()-ROW($BA$1)))</f>
        <v>#NUM!</v>
      </c>
      <c r="BC171" s="35" t="e" cm="1">
        <f t="array" ref="BC171">INDEX(AS$1:AS$210,SMALL(IF($AY$2:$AY$210=$BA$1,ROW($AY$2:$AY$210)),ROW()-ROW($BA$1)))</f>
        <v>#NUM!</v>
      </c>
      <c r="BD171" s="35" t="e" cm="1">
        <f t="array" ref="BD171">INDEX(AT$1:AT$210,SMALL(IF($AY$2:$AY$210=$BA$1,ROW($AY$2:$AY$210)),ROW()-ROW($BA$1)))</f>
        <v>#NUM!</v>
      </c>
      <c r="BE171" s="35" t="e" cm="1">
        <f t="array" ref="BE171">INDEX(AU$1:AU$210,SMALL(IF($AY$2:$AY$210=$BA$1,ROW($AY$2:$AY$210)),ROW()-ROW($BA$1)))</f>
        <v>#NUM!</v>
      </c>
    </row>
    <row r="172" spans="43:57" ht="48" thickTop="1" thickBot="1" x14ac:dyDescent="0.35">
      <c r="AQ172" s="57" t="s">
        <v>398</v>
      </c>
      <c r="AR172" s="34" t="s">
        <v>382</v>
      </c>
      <c r="AS172" t="s">
        <v>459</v>
      </c>
      <c r="AT172" t="s">
        <v>469</v>
      </c>
      <c r="AU172" t="s">
        <v>472</v>
      </c>
      <c r="AX172" t="b">
        <v>0</v>
      </c>
      <c r="AY172" t="str">
        <v/>
      </c>
      <c r="AZ172" t="str">
        <v/>
      </c>
      <c r="BA172" s="35" t="e" cm="1">
        <f t="array" ref="BA172">INDEX(AQ$1:AQ$210,SMALL(IF($AY$2:$AY$210=$BA$1,ROW($AY$2:$AY$210)),ROW()-ROW($BA$1)))</f>
        <v>#NUM!</v>
      </c>
      <c r="BB172" s="35" t="e" cm="1">
        <f t="array" ref="BB172">INDEX(AR$1:AR$210,SMALL(IF($AY$2:$AY$210=$BA$1,ROW($AY$2:$AY$210)),ROW()-ROW($BA$1)))</f>
        <v>#NUM!</v>
      </c>
      <c r="BC172" s="35" t="e" cm="1">
        <f t="array" ref="BC172">INDEX(AS$1:AS$210,SMALL(IF($AY$2:$AY$210=$BA$1,ROW($AY$2:$AY$210)),ROW()-ROW($BA$1)))</f>
        <v>#NUM!</v>
      </c>
      <c r="BD172" s="35" t="e" cm="1">
        <f t="array" ref="BD172">INDEX(AT$1:AT$210,SMALL(IF($AY$2:$AY$210=$BA$1,ROW($AY$2:$AY$210)),ROW()-ROW($BA$1)))</f>
        <v>#NUM!</v>
      </c>
      <c r="BE172" s="35" t="e" cm="1">
        <f t="array" ref="BE172">INDEX(AU$1:AU$210,SMALL(IF($AY$2:$AY$210=$BA$1,ROW($AY$2:$AY$210)),ROW()-ROW($BA$1)))</f>
        <v>#NUM!</v>
      </c>
    </row>
    <row r="173" spans="43:57" ht="48" thickTop="1" thickBot="1" x14ac:dyDescent="0.35">
      <c r="AQ173" s="57" t="s">
        <v>408</v>
      </c>
      <c r="AR173" s="34" t="s">
        <v>382</v>
      </c>
      <c r="AS173" t="s">
        <v>459</v>
      </c>
      <c r="AT173" t="s">
        <v>469</v>
      </c>
      <c r="AU173" t="s">
        <v>472</v>
      </c>
      <c r="AX173" t="b">
        <v>0</v>
      </c>
      <c r="AY173" t="str">
        <v/>
      </c>
      <c r="AZ173" t="str">
        <v/>
      </c>
      <c r="BA173" s="35" t="e" cm="1">
        <f t="array" ref="BA173">INDEX(AQ$1:AQ$210,SMALL(IF($AY$2:$AY$210=$BA$1,ROW($AY$2:$AY$210)),ROW()-ROW($BA$1)))</f>
        <v>#NUM!</v>
      </c>
      <c r="BB173" s="35" t="e" cm="1">
        <f t="array" ref="BB173">INDEX(AR$1:AR$210,SMALL(IF($AY$2:$AY$210=$BA$1,ROW($AY$2:$AY$210)),ROW()-ROW($BA$1)))</f>
        <v>#NUM!</v>
      </c>
      <c r="BC173" s="35" t="e" cm="1">
        <f t="array" ref="BC173">INDEX(AS$1:AS$210,SMALL(IF($AY$2:$AY$210=$BA$1,ROW($AY$2:$AY$210)),ROW()-ROW($BA$1)))</f>
        <v>#NUM!</v>
      </c>
      <c r="BD173" s="35" t="e" cm="1">
        <f t="array" ref="BD173">INDEX(AT$1:AT$210,SMALL(IF($AY$2:$AY$210=$BA$1,ROW($AY$2:$AY$210)),ROW()-ROW($BA$1)))</f>
        <v>#NUM!</v>
      </c>
      <c r="BE173" s="35" t="e" cm="1">
        <f t="array" ref="BE173">INDEX(AU$1:AU$210,SMALL(IF($AY$2:$AY$210=$BA$1,ROW($AY$2:$AY$210)),ROW()-ROW($BA$1)))</f>
        <v>#NUM!</v>
      </c>
    </row>
    <row r="174" spans="43:57" ht="48" thickTop="1" thickBot="1" x14ac:dyDescent="0.35">
      <c r="AQ174" s="57" t="s">
        <v>424</v>
      </c>
      <c r="AR174" s="34" t="s">
        <v>382</v>
      </c>
      <c r="AS174" t="s">
        <v>459</v>
      </c>
      <c r="AT174" t="s">
        <v>469</v>
      </c>
      <c r="AU174" t="s">
        <v>472</v>
      </c>
      <c r="AX174" t="b">
        <v>0</v>
      </c>
      <c r="AY174" t="str">
        <v/>
      </c>
      <c r="AZ174" t="str">
        <v/>
      </c>
      <c r="BA174" s="35" t="e" cm="1">
        <f t="array" ref="BA174">INDEX(AQ$1:AQ$210,SMALL(IF($AY$2:$AY$210=$BA$1,ROW($AY$2:$AY$210)),ROW()-ROW($BA$1)))</f>
        <v>#NUM!</v>
      </c>
      <c r="BB174" s="35" t="e" cm="1">
        <f t="array" ref="BB174">INDEX(AR$1:AR$210,SMALL(IF($AY$2:$AY$210=$BA$1,ROW($AY$2:$AY$210)),ROW()-ROW($BA$1)))</f>
        <v>#NUM!</v>
      </c>
      <c r="BC174" s="35" t="e" cm="1">
        <f t="array" ref="BC174">INDEX(AS$1:AS$210,SMALL(IF($AY$2:$AY$210=$BA$1,ROW($AY$2:$AY$210)),ROW()-ROW($BA$1)))</f>
        <v>#NUM!</v>
      </c>
      <c r="BD174" s="35" t="e" cm="1">
        <f t="array" ref="BD174">INDEX(AT$1:AT$210,SMALL(IF($AY$2:$AY$210=$BA$1,ROW($AY$2:$AY$210)),ROW()-ROW($BA$1)))</f>
        <v>#NUM!</v>
      </c>
      <c r="BE174" s="35" t="e" cm="1">
        <f t="array" ref="BE174">INDEX(AU$1:AU$210,SMALL(IF($AY$2:$AY$210=$BA$1,ROW($AY$2:$AY$210)),ROW()-ROW($BA$1)))</f>
        <v>#NUM!</v>
      </c>
    </row>
    <row r="175" spans="43:57" ht="48" thickTop="1" thickBot="1" x14ac:dyDescent="0.35">
      <c r="AQ175" s="57" t="s">
        <v>425</v>
      </c>
      <c r="AR175" s="34" t="s">
        <v>382</v>
      </c>
      <c r="AS175" t="s">
        <v>459</v>
      </c>
      <c r="AT175" t="s">
        <v>469</v>
      </c>
      <c r="AU175" t="s">
        <v>472</v>
      </c>
      <c r="AX175" t="b">
        <v>0</v>
      </c>
      <c r="AY175" t="str">
        <v/>
      </c>
      <c r="AZ175" t="str">
        <v/>
      </c>
      <c r="BA175" s="35" t="e" cm="1">
        <f t="array" ref="BA175">INDEX(AQ$1:AQ$210,SMALL(IF($AY$2:$AY$210=$BA$1,ROW($AY$2:$AY$210)),ROW()-ROW($BA$1)))</f>
        <v>#NUM!</v>
      </c>
      <c r="BB175" s="35" t="e" cm="1">
        <f t="array" ref="BB175">INDEX(AR$1:AR$210,SMALL(IF($AY$2:$AY$210=$BA$1,ROW($AY$2:$AY$210)),ROW()-ROW($BA$1)))</f>
        <v>#NUM!</v>
      </c>
      <c r="BC175" s="35" t="e" cm="1">
        <f t="array" ref="BC175">INDEX(AS$1:AS$210,SMALL(IF($AY$2:$AY$210=$BA$1,ROW($AY$2:$AY$210)),ROW()-ROW($BA$1)))</f>
        <v>#NUM!</v>
      </c>
      <c r="BD175" s="35" t="e" cm="1">
        <f t="array" ref="BD175">INDEX(AT$1:AT$210,SMALL(IF($AY$2:$AY$210=$BA$1,ROW($AY$2:$AY$210)),ROW()-ROW($BA$1)))</f>
        <v>#NUM!</v>
      </c>
      <c r="BE175" s="35" t="e" cm="1">
        <f t="array" ref="BE175">INDEX(AU$1:AU$210,SMALL(IF($AY$2:$AY$210=$BA$1,ROW($AY$2:$AY$210)),ROW()-ROW($BA$1)))</f>
        <v>#NUM!</v>
      </c>
    </row>
    <row r="176" spans="43:57" ht="48" thickTop="1" thickBot="1" x14ac:dyDescent="0.35">
      <c r="AQ176" s="57" t="s">
        <v>426</v>
      </c>
      <c r="AR176" s="34" t="s">
        <v>382</v>
      </c>
      <c r="AS176" t="s">
        <v>459</v>
      </c>
      <c r="AT176" t="s">
        <v>469</v>
      </c>
      <c r="AU176" t="s">
        <v>472</v>
      </c>
      <c r="AX176" t="b">
        <v>0</v>
      </c>
      <c r="AY176" t="str">
        <v/>
      </c>
      <c r="AZ176" t="str">
        <v/>
      </c>
      <c r="BA176" s="35" t="e" cm="1">
        <f t="array" ref="BA176">INDEX(AQ$1:AQ$210,SMALL(IF($AY$2:$AY$210=$BA$1,ROW($AY$2:$AY$210)),ROW()-ROW($BA$1)))</f>
        <v>#NUM!</v>
      </c>
      <c r="BB176" s="35" t="e" cm="1">
        <f t="array" ref="BB176">INDEX(AR$1:AR$210,SMALL(IF($AY$2:$AY$210=$BA$1,ROW($AY$2:$AY$210)),ROW()-ROW($BA$1)))</f>
        <v>#NUM!</v>
      </c>
      <c r="BC176" s="35" t="e" cm="1">
        <f t="array" ref="BC176">INDEX(AS$1:AS$210,SMALL(IF($AY$2:$AY$210=$BA$1,ROW($AY$2:$AY$210)),ROW()-ROW($BA$1)))</f>
        <v>#NUM!</v>
      </c>
      <c r="BD176" s="35" t="e" cm="1">
        <f t="array" ref="BD176">INDEX(AT$1:AT$210,SMALL(IF($AY$2:$AY$210=$BA$1,ROW($AY$2:$AY$210)),ROW()-ROW($BA$1)))</f>
        <v>#NUM!</v>
      </c>
      <c r="BE176" s="35" t="e" cm="1">
        <f t="array" ref="BE176">INDEX(AU$1:AU$210,SMALL(IF($AY$2:$AY$210=$BA$1,ROW($AY$2:$AY$210)),ROW()-ROW($BA$1)))</f>
        <v>#NUM!</v>
      </c>
    </row>
    <row r="177" spans="43:57" ht="48" thickTop="1" thickBot="1" x14ac:dyDescent="0.35">
      <c r="AQ177" s="57" t="s">
        <v>427</v>
      </c>
      <c r="AR177" s="34" t="s">
        <v>382</v>
      </c>
      <c r="AS177" t="s">
        <v>459</v>
      </c>
      <c r="AT177" t="s">
        <v>469</v>
      </c>
      <c r="AU177" t="s">
        <v>472</v>
      </c>
      <c r="AX177" t="b">
        <v>0</v>
      </c>
      <c r="AY177" t="str">
        <v/>
      </c>
      <c r="AZ177" t="str">
        <v/>
      </c>
      <c r="BA177" s="35" t="e" cm="1">
        <f t="array" ref="BA177">INDEX(AQ$1:AQ$210,SMALL(IF($AY$2:$AY$210=$BA$1,ROW($AY$2:$AY$210)),ROW()-ROW($BA$1)))</f>
        <v>#NUM!</v>
      </c>
      <c r="BB177" s="35" t="e" cm="1">
        <f t="array" ref="BB177">INDEX(AR$1:AR$210,SMALL(IF($AY$2:$AY$210=$BA$1,ROW($AY$2:$AY$210)),ROW()-ROW($BA$1)))</f>
        <v>#NUM!</v>
      </c>
      <c r="BC177" s="35" t="e" cm="1">
        <f t="array" ref="BC177">INDEX(AS$1:AS$210,SMALL(IF($AY$2:$AY$210=$BA$1,ROW($AY$2:$AY$210)),ROW()-ROW($BA$1)))</f>
        <v>#NUM!</v>
      </c>
      <c r="BD177" s="35" t="e" cm="1">
        <f t="array" ref="BD177">INDEX(AT$1:AT$210,SMALL(IF($AY$2:$AY$210=$BA$1,ROW($AY$2:$AY$210)),ROW()-ROW($BA$1)))</f>
        <v>#NUM!</v>
      </c>
      <c r="BE177" s="35" t="e" cm="1">
        <f t="array" ref="BE177">INDEX(AU$1:AU$210,SMALL(IF($AY$2:$AY$210=$BA$1,ROW($AY$2:$AY$210)),ROW()-ROW($BA$1)))</f>
        <v>#NUM!</v>
      </c>
    </row>
    <row r="178" spans="43:57" ht="48" thickTop="1" thickBot="1" x14ac:dyDescent="0.35">
      <c r="AQ178" s="57" t="s">
        <v>341</v>
      </c>
      <c r="AR178" s="34" t="s">
        <v>382</v>
      </c>
      <c r="AS178" t="s">
        <v>459</v>
      </c>
      <c r="AT178" t="s">
        <v>469</v>
      </c>
      <c r="AU178" t="s">
        <v>472</v>
      </c>
      <c r="AX178" t="b">
        <v>0</v>
      </c>
      <c r="AY178" t="str">
        <v/>
      </c>
      <c r="AZ178" t="str">
        <v/>
      </c>
      <c r="BA178" s="35" t="e" cm="1">
        <f t="array" ref="BA178">INDEX(AQ$1:AQ$210,SMALL(IF($AY$2:$AY$210=$BA$1,ROW($AY$2:$AY$210)),ROW()-ROW($BA$1)))</f>
        <v>#NUM!</v>
      </c>
      <c r="BB178" s="35" t="e" cm="1">
        <f t="array" ref="BB178">INDEX(AR$1:AR$210,SMALL(IF($AY$2:$AY$210=$BA$1,ROW($AY$2:$AY$210)),ROW()-ROW($BA$1)))</f>
        <v>#NUM!</v>
      </c>
      <c r="BC178" s="35" t="e" cm="1">
        <f t="array" ref="BC178">INDEX(AS$1:AS$210,SMALL(IF($AY$2:$AY$210=$BA$1,ROW($AY$2:$AY$210)),ROW()-ROW($BA$1)))</f>
        <v>#NUM!</v>
      </c>
      <c r="BD178" s="35" t="e" cm="1">
        <f t="array" ref="BD178">INDEX(AT$1:AT$210,SMALL(IF($AY$2:$AY$210=$BA$1,ROW($AY$2:$AY$210)),ROW()-ROW($BA$1)))</f>
        <v>#NUM!</v>
      </c>
      <c r="BE178" s="35" t="e" cm="1">
        <f t="array" ref="BE178">INDEX(AU$1:AU$210,SMALL(IF($AY$2:$AY$210=$BA$1,ROW($AY$2:$AY$210)),ROW()-ROW($BA$1)))</f>
        <v>#NUM!</v>
      </c>
    </row>
    <row r="179" spans="43:57" ht="48" thickTop="1" thickBot="1" x14ac:dyDescent="0.35">
      <c r="AQ179" s="57" t="s">
        <v>428</v>
      </c>
      <c r="AR179" s="34" t="s">
        <v>382</v>
      </c>
      <c r="AS179" t="s">
        <v>459</v>
      </c>
      <c r="AT179" t="s">
        <v>469</v>
      </c>
      <c r="AU179" t="s">
        <v>472</v>
      </c>
      <c r="AX179" t="b">
        <v>0</v>
      </c>
      <c r="AY179" t="str">
        <v/>
      </c>
      <c r="AZ179" t="str">
        <v/>
      </c>
      <c r="BA179" s="35" t="e" cm="1">
        <f t="array" ref="BA179">INDEX(AQ$1:AQ$210,SMALL(IF($AY$2:$AY$210=$BA$1,ROW($AY$2:$AY$210)),ROW()-ROW($BA$1)))</f>
        <v>#NUM!</v>
      </c>
      <c r="BB179" s="35" t="e" cm="1">
        <f t="array" ref="BB179">INDEX(AR$1:AR$210,SMALL(IF($AY$2:$AY$210=$BA$1,ROW($AY$2:$AY$210)),ROW()-ROW($BA$1)))</f>
        <v>#NUM!</v>
      </c>
      <c r="BC179" s="35" t="e" cm="1">
        <f t="array" ref="BC179">INDEX(AS$1:AS$210,SMALL(IF($AY$2:$AY$210=$BA$1,ROW($AY$2:$AY$210)),ROW()-ROW($BA$1)))</f>
        <v>#NUM!</v>
      </c>
      <c r="BD179" s="35" t="e" cm="1">
        <f t="array" ref="BD179">INDEX(AT$1:AT$210,SMALL(IF($AY$2:$AY$210=$BA$1,ROW($AY$2:$AY$210)),ROW()-ROW($BA$1)))</f>
        <v>#NUM!</v>
      </c>
      <c r="BE179" s="35" t="e" cm="1">
        <f t="array" ref="BE179">INDEX(AU$1:AU$210,SMALL(IF($AY$2:$AY$210=$BA$1,ROW($AY$2:$AY$210)),ROW()-ROW($BA$1)))</f>
        <v>#NUM!</v>
      </c>
    </row>
    <row r="180" spans="43:57" ht="48" thickTop="1" thickBot="1" x14ac:dyDescent="0.35">
      <c r="AQ180" s="57" t="s">
        <v>388</v>
      </c>
      <c r="AR180" s="34" t="s">
        <v>382</v>
      </c>
      <c r="AS180" t="s">
        <v>459</v>
      </c>
      <c r="AT180" t="s">
        <v>469</v>
      </c>
      <c r="AU180" t="s">
        <v>472</v>
      </c>
      <c r="AX180" t="b">
        <v>0</v>
      </c>
      <c r="AY180" t="str">
        <v/>
      </c>
      <c r="AZ180" t="str">
        <v/>
      </c>
      <c r="BA180" s="35" t="e" cm="1">
        <f t="array" ref="BA180">INDEX(AQ$1:AQ$210,SMALL(IF($AY$2:$AY$210=$BA$1,ROW($AY$2:$AY$210)),ROW()-ROW($BA$1)))</f>
        <v>#NUM!</v>
      </c>
      <c r="BB180" s="35" t="e" cm="1">
        <f t="array" ref="BB180">INDEX(AR$1:AR$210,SMALL(IF($AY$2:$AY$210=$BA$1,ROW($AY$2:$AY$210)),ROW()-ROW($BA$1)))</f>
        <v>#NUM!</v>
      </c>
      <c r="BC180" s="35" t="e" cm="1">
        <f t="array" ref="BC180">INDEX(AS$1:AS$210,SMALL(IF($AY$2:$AY$210=$BA$1,ROW($AY$2:$AY$210)),ROW()-ROW($BA$1)))</f>
        <v>#NUM!</v>
      </c>
      <c r="BD180" s="35" t="e" cm="1">
        <f t="array" ref="BD180">INDEX(AT$1:AT$210,SMALL(IF($AY$2:$AY$210=$BA$1,ROW($AY$2:$AY$210)),ROW()-ROW($BA$1)))</f>
        <v>#NUM!</v>
      </c>
      <c r="BE180" s="35" t="e" cm="1">
        <f t="array" ref="BE180">INDEX(AU$1:AU$210,SMALL(IF($AY$2:$AY$210=$BA$1,ROW($AY$2:$AY$210)),ROW()-ROW($BA$1)))</f>
        <v>#NUM!</v>
      </c>
    </row>
    <row r="181" spans="43:57" ht="43.2" thickTop="1" thickBot="1" x14ac:dyDescent="0.35">
      <c r="AQ181" s="54" t="s">
        <v>412</v>
      </c>
      <c r="AR181" s="41" t="s">
        <v>429</v>
      </c>
      <c r="AS181" t="s">
        <v>460</v>
      </c>
      <c r="AT181" t="s">
        <v>463</v>
      </c>
      <c r="AU181" t="s">
        <v>470</v>
      </c>
      <c r="AX181" t="b">
        <v>0</v>
      </c>
      <c r="AY181" t="str">
        <v/>
      </c>
      <c r="AZ181" t="str">
        <v/>
      </c>
      <c r="BA181" s="35" t="e" cm="1">
        <f t="array" ref="BA181">INDEX(AQ$1:AQ$210,SMALL(IF($AY$2:$AY$210=$BA$1,ROW($AY$2:$AY$210)),ROW()-ROW($BA$1)))</f>
        <v>#NUM!</v>
      </c>
      <c r="BB181" s="35" t="e" cm="1">
        <f t="array" ref="BB181">INDEX(AR$1:AR$210,SMALL(IF($AY$2:$AY$210=$BA$1,ROW($AY$2:$AY$210)),ROW()-ROW($BA$1)))</f>
        <v>#NUM!</v>
      </c>
      <c r="BC181" s="35" t="e" cm="1">
        <f t="array" ref="BC181">INDEX(AS$1:AS$210,SMALL(IF($AY$2:$AY$210=$BA$1,ROW($AY$2:$AY$210)),ROW()-ROW($BA$1)))</f>
        <v>#NUM!</v>
      </c>
      <c r="BD181" s="35" t="e" cm="1">
        <f t="array" ref="BD181">INDEX(AT$1:AT$210,SMALL(IF($AY$2:$AY$210=$BA$1,ROW($AY$2:$AY$210)),ROW()-ROW($BA$1)))</f>
        <v>#NUM!</v>
      </c>
      <c r="BE181" s="35" t="e" cm="1">
        <f t="array" ref="BE181">INDEX(AU$1:AU$210,SMALL(IF($AY$2:$AY$210=$BA$1,ROW($AY$2:$AY$210)),ROW()-ROW($BA$1)))</f>
        <v>#NUM!</v>
      </c>
    </row>
    <row r="182" spans="43:57" ht="43.2" thickTop="1" thickBot="1" x14ac:dyDescent="0.35">
      <c r="AQ182" s="55" t="s">
        <v>434</v>
      </c>
      <c r="AR182" s="41" t="s">
        <v>429</v>
      </c>
      <c r="AS182" t="s">
        <v>460</v>
      </c>
      <c r="AT182" t="s">
        <v>463</v>
      </c>
      <c r="AU182" t="s">
        <v>470</v>
      </c>
      <c r="AX182" t="b">
        <v>0</v>
      </c>
      <c r="AY182" t="str">
        <v/>
      </c>
      <c r="AZ182" t="str">
        <v/>
      </c>
      <c r="BA182" s="35" t="e" cm="1">
        <f t="array" ref="BA182">INDEX(AQ$1:AQ$210,SMALL(IF($AY$2:$AY$210=$BA$1,ROW($AY$2:$AY$210)),ROW()-ROW($BA$1)))</f>
        <v>#NUM!</v>
      </c>
      <c r="BB182" s="35" t="e" cm="1">
        <f t="array" ref="BB182">INDEX(AR$1:AR$210,SMALL(IF($AY$2:$AY$210=$BA$1,ROW($AY$2:$AY$210)),ROW()-ROW($BA$1)))</f>
        <v>#NUM!</v>
      </c>
      <c r="BC182" s="35" t="e" cm="1">
        <f t="array" ref="BC182">INDEX(AS$1:AS$210,SMALL(IF($AY$2:$AY$210=$BA$1,ROW($AY$2:$AY$210)),ROW()-ROW($BA$1)))</f>
        <v>#NUM!</v>
      </c>
      <c r="BD182" s="35" t="e" cm="1">
        <f t="array" ref="BD182">INDEX(AT$1:AT$210,SMALL(IF($AY$2:$AY$210=$BA$1,ROW($AY$2:$AY$210)),ROW()-ROW($BA$1)))</f>
        <v>#NUM!</v>
      </c>
      <c r="BE182" s="35" t="e" cm="1">
        <f t="array" ref="BE182">INDEX(AU$1:AU$210,SMALL(IF($AY$2:$AY$210=$BA$1,ROW($AY$2:$AY$210)),ROW()-ROW($BA$1)))</f>
        <v>#NUM!</v>
      </c>
    </row>
    <row r="183" spans="43:57" ht="43.2" thickTop="1" thickBot="1" x14ac:dyDescent="0.35">
      <c r="AQ183" s="55" t="s">
        <v>384</v>
      </c>
      <c r="AR183" s="41" t="s">
        <v>429</v>
      </c>
      <c r="AS183" t="s">
        <v>460</v>
      </c>
      <c r="AT183" t="s">
        <v>463</v>
      </c>
      <c r="AU183" t="s">
        <v>470</v>
      </c>
      <c r="AX183" t="b">
        <v>0</v>
      </c>
      <c r="AY183" t="str">
        <v/>
      </c>
      <c r="AZ183" t="str">
        <v/>
      </c>
      <c r="BA183" s="35" t="e" cm="1">
        <f t="array" ref="BA183">INDEX(AQ$1:AQ$210,SMALL(IF($AY$2:$AY$210=$BA$1,ROW($AY$2:$AY$210)),ROW()-ROW($BA$1)))</f>
        <v>#NUM!</v>
      </c>
      <c r="BB183" s="35" t="e" cm="1">
        <f t="array" ref="BB183">INDEX(AR$1:AR$210,SMALL(IF($AY$2:$AY$210=$BA$1,ROW($AY$2:$AY$210)),ROW()-ROW($BA$1)))</f>
        <v>#NUM!</v>
      </c>
      <c r="BC183" s="35" t="e" cm="1">
        <f t="array" ref="BC183">INDEX(AS$1:AS$210,SMALL(IF($AY$2:$AY$210=$BA$1,ROW($AY$2:$AY$210)),ROW()-ROW($BA$1)))</f>
        <v>#NUM!</v>
      </c>
      <c r="BD183" s="35" t="e" cm="1">
        <f t="array" ref="BD183">INDEX(AT$1:AT$210,SMALL(IF($AY$2:$AY$210=$BA$1,ROW($AY$2:$AY$210)),ROW()-ROW($BA$1)))</f>
        <v>#NUM!</v>
      </c>
      <c r="BE183" s="35" t="e" cm="1">
        <f t="array" ref="BE183">INDEX(AU$1:AU$210,SMALL(IF($AY$2:$AY$210=$BA$1,ROW($AY$2:$AY$210)),ROW()-ROW($BA$1)))</f>
        <v>#NUM!</v>
      </c>
    </row>
    <row r="184" spans="43:57" ht="43.2" thickTop="1" thickBot="1" x14ac:dyDescent="0.35">
      <c r="AQ184" s="55" t="s">
        <v>306</v>
      </c>
      <c r="AR184" s="41" t="s">
        <v>429</v>
      </c>
      <c r="AS184" t="s">
        <v>460</v>
      </c>
      <c r="AT184" t="s">
        <v>463</v>
      </c>
      <c r="AU184" t="s">
        <v>470</v>
      </c>
      <c r="AX184" t="b">
        <v>0</v>
      </c>
      <c r="AY184" t="str">
        <v/>
      </c>
      <c r="AZ184" t="str">
        <v/>
      </c>
      <c r="BA184" s="35" t="e" cm="1">
        <f t="array" ref="BA184">INDEX(AQ$1:AQ$210,SMALL(IF($AY$2:$AY$210=$BA$1,ROW($AY$2:$AY$210)),ROW()-ROW($BA$1)))</f>
        <v>#NUM!</v>
      </c>
      <c r="BB184" s="35" t="e" cm="1">
        <f t="array" ref="BB184">INDEX(AR$1:AR$210,SMALL(IF($AY$2:$AY$210=$BA$1,ROW($AY$2:$AY$210)),ROW()-ROW($BA$1)))</f>
        <v>#NUM!</v>
      </c>
      <c r="BC184" s="35" t="e" cm="1">
        <f t="array" ref="BC184">INDEX(AS$1:AS$210,SMALL(IF($AY$2:$AY$210=$BA$1,ROW($AY$2:$AY$210)),ROW()-ROW($BA$1)))</f>
        <v>#NUM!</v>
      </c>
      <c r="BD184" s="35" t="e" cm="1">
        <f t="array" ref="BD184">INDEX(AT$1:AT$210,SMALL(IF($AY$2:$AY$210=$BA$1,ROW($AY$2:$AY$210)),ROW()-ROW($BA$1)))</f>
        <v>#NUM!</v>
      </c>
      <c r="BE184" s="35" t="e" cm="1">
        <f t="array" ref="BE184">INDEX(AU$1:AU$210,SMALL(IF($AY$2:$AY$210=$BA$1,ROW($AY$2:$AY$210)),ROW()-ROW($BA$1)))</f>
        <v>#NUM!</v>
      </c>
    </row>
    <row r="185" spans="43:57" ht="43.2" thickTop="1" thickBot="1" x14ac:dyDescent="0.35">
      <c r="AQ185" s="55" t="s">
        <v>435</v>
      </c>
      <c r="AR185" s="41" t="s">
        <v>429</v>
      </c>
      <c r="AS185" t="s">
        <v>460</v>
      </c>
      <c r="AT185" t="s">
        <v>463</v>
      </c>
      <c r="AU185" t="s">
        <v>470</v>
      </c>
      <c r="AX185" t="b">
        <v>0</v>
      </c>
      <c r="AY185" t="str">
        <v/>
      </c>
      <c r="AZ185" t="str">
        <v/>
      </c>
      <c r="BA185" s="35" t="e" cm="1">
        <f t="array" ref="BA185">INDEX(AQ$1:AQ$210,SMALL(IF($AY$2:$AY$210=$BA$1,ROW($AY$2:$AY$210)),ROW()-ROW($BA$1)))</f>
        <v>#NUM!</v>
      </c>
      <c r="BB185" s="35" t="e" cm="1">
        <f t="array" ref="BB185">INDEX(AR$1:AR$210,SMALL(IF($AY$2:$AY$210=$BA$1,ROW($AY$2:$AY$210)),ROW()-ROW($BA$1)))</f>
        <v>#NUM!</v>
      </c>
      <c r="BC185" s="35" t="e" cm="1">
        <f t="array" ref="BC185">INDEX(AS$1:AS$210,SMALL(IF($AY$2:$AY$210=$BA$1,ROW($AY$2:$AY$210)),ROW()-ROW($BA$1)))</f>
        <v>#NUM!</v>
      </c>
      <c r="BD185" s="35" t="e" cm="1">
        <f t="array" ref="BD185">INDEX(AT$1:AT$210,SMALL(IF($AY$2:$AY$210=$BA$1,ROW($AY$2:$AY$210)),ROW()-ROW($BA$1)))</f>
        <v>#NUM!</v>
      </c>
      <c r="BE185" s="35" t="e" cm="1">
        <f t="array" ref="BE185">INDEX(AU$1:AU$210,SMALL(IF($AY$2:$AY$210=$BA$1,ROW($AY$2:$AY$210)),ROW()-ROW($BA$1)))</f>
        <v>#NUM!</v>
      </c>
    </row>
    <row r="186" spans="43:57" ht="64.2" thickTop="1" thickBot="1" x14ac:dyDescent="0.35">
      <c r="AQ186" s="52" t="s">
        <v>367</v>
      </c>
      <c r="AR186" s="41" t="s">
        <v>430</v>
      </c>
      <c r="AS186" t="s">
        <v>460</v>
      </c>
      <c r="AT186" t="s">
        <v>466</v>
      </c>
      <c r="AU186" t="s">
        <v>470</v>
      </c>
      <c r="AX186" t="b">
        <v>0</v>
      </c>
      <c r="AY186" t="str">
        <v/>
      </c>
      <c r="AZ186" t="str">
        <v/>
      </c>
      <c r="BA186" s="35" t="e" cm="1">
        <f t="array" ref="BA186">INDEX(AQ$1:AQ$210,SMALL(IF($AY$2:$AY$210=$BA$1,ROW($AY$2:$AY$210)),ROW()-ROW($BA$1)))</f>
        <v>#NUM!</v>
      </c>
      <c r="BB186" s="35" t="e" cm="1">
        <f t="array" ref="BB186">INDEX(AR$1:AR$210,SMALL(IF($AY$2:$AY$210=$BA$1,ROW($AY$2:$AY$210)),ROW()-ROW($BA$1)))</f>
        <v>#NUM!</v>
      </c>
      <c r="BC186" s="35" t="e" cm="1">
        <f t="array" ref="BC186">INDEX(AS$1:AS$210,SMALL(IF($AY$2:$AY$210=$BA$1,ROW($AY$2:$AY$210)),ROW()-ROW($BA$1)))</f>
        <v>#NUM!</v>
      </c>
      <c r="BD186" s="35" t="e" cm="1">
        <f t="array" ref="BD186">INDEX(AT$1:AT$210,SMALL(IF($AY$2:$AY$210=$BA$1,ROW($AY$2:$AY$210)),ROW()-ROW($BA$1)))</f>
        <v>#NUM!</v>
      </c>
      <c r="BE186" s="35" t="e" cm="1">
        <f t="array" ref="BE186">INDEX(AU$1:AU$210,SMALL(IF($AY$2:$AY$210=$BA$1,ROW($AY$2:$AY$210)),ROW()-ROW($BA$1)))</f>
        <v>#NUM!</v>
      </c>
    </row>
    <row r="187" spans="43:57" ht="64.2" thickTop="1" thickBot="1" x14ac:dyDescent="0.35">
      <c r="AQ187" s="53" t="s">
        <v>336</v>
      </c>
      <c r="AR187" s="41" t="s">
        <v>430</v>
      </c>
      <c r="AS187" t="s">
        <v>460</v>
      </c>
      <c r="AT187" t="s">
        <v>466</v>
      </c>
      <c r="AU187" t="s">
        <v>470</v>
      </c>
      <c r="AX187" t="b">
        <v>0</v>
      </c>
      <c r="AY187" t="str">
        <v/>
      </c>
      <c r="AZ187" t="str">
        <v/>
      </c>
      <c r="BA187" s="35" t="e" cm="1">
        <f t="array" ref="BA187">INDEX(AQ$1:AQ$210,SMALL(IF($AY$2:$AY$210=$BA$1,ROW($AY$2:$AY$210)),ROW()-ROW($BA$1)))</f>
        <v>#NUM!</v>
      </c>
      <c r="BB187" s="35" t="e" cm="1">
        <f t="array" ref="BB187">INDEX(AR$1:AR$210,SMALL(IF($AY$2:$AY$210=$BA$1,ROW($AY$2:$AY$210)),ROW()-ROW($BA$1)))</f>
        <v>#NUM!</v>
      </c>
      <c r="BC187" s="35" t="e" cm="1">
        <f t="array" ref="BC187">INDEX(AS$1:AS$210,SMALL(IF($AY$2:$AY$210=$BA$1,ROW($AY$2:$AY$210)),ROW()-ROW($BA$1)))</f>
        <v>#NUM!</v>
      </c>
      <c r="BD187" s="35" t="e" cm="1">
        <f t="array" ref="BD187">INDEX(AT$1:AT$210,SMALL(IF($AY$2:$AY$210=$BA$1,ROW($AY$2:$AY$210)),ROW()-ROW($BA$1)))</f>
        <v>#NUM!</v>
      </c>
      <c r="BE187" s="35" t="e" cm="1">
        <f t="array" ref="BE187">INDEX(AU$1:AU$210,SMALL(IF($AY$2:$AY$210=$BA$1,ROW($AY$2:$AY$210)),ROW()-ROW($BA$1)))</f>
        <v>#NUM!</v>
      </c>
    </row>
    <row r="188" spans="43:57" ht="64.2" thickTop="1" thickBot="1" x14ac:dyDescent="0.35">
      <c r="AQ188" s="53" t="s">
        <v>337</v>
      </c>
      <c r="AR188" s="41" t="s">
        <v>430</v>
      </c>
      <c r="AS188" t="s">
        <v>460</v>
      </c>
      <c r="AT188" t="s">
        <v>466</v>
      </c>
      <c r="AU188" t="s">
        <v>470</v>
      </c>
      <c r="AX188" t="b">
        <v>0</v>
      </c>
      <c r="AY188" t="str">
        <v/>
      </c>
      <c r="AZ188" t="str">
        <v/>
      </c>
      <c r="BA188" s="35" t="e" cm="1">
        <f t="array" ref="BA188">INDEX(AQ$1:AQ$210,SMALL(IF($AY$2:$AY$210=$BA$1,ROW($AY$2:$AY$210)),ROW()-ROW($BA$1)))</f>
        <v>#NUM!</v>
      </c>
      <c r="BB188" s="35" t="e" cm="1">
        <f t="array" ref="BB188">INDEX(AR$1:AR$210,SMALL(IF($AY$2:$AY$210=$BA$1,ROW($AY$2:$AY$210)),ROW()-ROW($BA$1)))</f>
        <v>#NUM!</v>
      </c>
      <c r="BC188" s="35" t="e" cm="1">
        <f t="array" ref="BC188">INDEX(AS$1:AS$210,SMALL(IF($AY$2:$AY$210=$BA$1,ROW($AY$2:$AY$210)),ROW()-ROW($BA$1)))</f>
        <v>#NUM!</v>
      </c>
      <c r="BD188" s="35" t="e" cm="1">
        <f t="array" ref="BD188">INDEX(AT$1:AT$210,SMALL(IF($AY$2:$AY$210=$BA$1,ROW($AY$2:$AY$210)),ROW()-ROW($BA$1)))</f>
        <v>#NUM!</v>
      </c>
      <c r="BE188" s="35" t="e" cm="1">
        <f t="array" ref="BE188">INDEX(AU$1:AU$210,SMALL(IF($AY$2:$AY$210=$BA$1,ROW($AY$2:$AY$210)),ROW()-ROW($BA$1)))</f>
        <v>#NUM!</v>
      </c>
    </row>
    <row r="189" spans="43:57" ht="64.2" thickTop="1" thickBot="1" x14ac:dyDescent="0.35">
      <c r="AQ189" s="53" t="s">
        <v>397</v>
      </c>
      <c r="AR189" s="41" t="s">
        <v>430</v>
      </c>
      <c r="AS189" t="s">
        <v>460</v>
      </c>
      <c r="AT189" t="s">
        <v>466</v>
      </c>
      <c r="AU189" t="s">
        <v>470</v>
      </c>
      <c r="AX189" t="b">
        <v>0</v>
      </c>
      <c r="AY189" t="str">
        <v/>
      </c>
      <c r="AZ189" t="str">
        <v/>
      </c>
      <c r="BA189" s="35" t="e" cm="1">
        <f t="array" ref="BA189">INDEX(AQ$1:AQ$210,SMALL(IF($AY$2:$AY$210=$BA$1,ROW($AY$2:$AY$210)),ROW()-ROW($BA$1)))</f>
        <v>#NUM!</v>
      </c>
      <c r="BB189" s="35" t="e" cm="1">
        <f t="array" ref="BB189">INDEX(AR$1:AR$210,SMALL(IF($AY$2:$AY$210=$BA$1,ROW($AY$2:$AY$210)),ROW()-ROW($BA$1)))</f>
        <v>#NUM!</v>
      </c>
      <c r="BC189" s="35" t="e" cm="1">
        <f t="array" ref="BC189">INDEX(AS$1:AS$210,SMALL(IF($AY$2:$AY$210=$BA$1,ROW($AY$2:$AY$210)),ROW()-ROW($BA$1)))</f>
        <v>#NUM!</v>
      </c>
      <c r="BD189" s="35" t="e" cm="1">
        <f t="array" ref="BD189">INDEX(AT$1:AT$210,SMALL(IF($AY$2:$AY$210=$BA$1,ROW($AY$2:$AY$210)),ROW()-ROW($BA$1)))</f>
        <v>#NUM!</v>
      </c>
      <c r="BE189" s="35" t="e" cm="1">
        <f t="array" ref="BE189">INDEX(AU$1:AU$210,SMALL(IF($AY$2:$AY$210=$BA$1,ROW($AY$2:$AY$210)),ROW()-ROW($BA$1)))</f>
        <v>#NUM!</v>
      </c>
    </row>
    <row r="190" spans="43:57" ht="64.2" thickTop="1" thickBot="1" x14ac:dyDescent="0.35">
      <c r="AQ190" s="53" t="s">
        <v>436</v>
      </c>
      <c r="AR190" s="41" t="s">
        <v>430</v>
      </c>
      <c r="AS190" t="s">
        <v>460</v>
      </c>
      <c r="AT190" t="s">
        <v>466</v>
      </c>
      <c r="AU190" t="s">
        <v>470</v>
      </c>
      <c r="AX190" t="b">
        <v>0</v>
      </c>
      <c r="AY190" t="str">
        <v/>
      </c>
      <c r="AZ190" t="str">
        <v/>
      </c>
      <c r="BA190" s="35" t="e" cm="1">
        <f t="array" ref="BA190">INDEX(AQ$1:AQ$210,SMALL(IF($AY$2:$AY$210=$BA$1,ROW($AY$2:$AY$210)),ROW()-ROW($BA$1)))</f>
        <v>#NUM!</v>
      </c>
      <c r="BB190" s="35" t="e" cm="1">
        <f t="array" ref="BB190">INDEX(AR$1:AR$210,SMALL(IF($AY$2:$AY$210=$BA$1,ROW($AY$2:$AY$210)),ROW()-ROW($BA$1)))</f>
        <v>#NUM!</v>
      </c>
      <c r="BC190" s="35" t="e" cm="1">
        <f t="array" ref="BC190">INDEX(AS$1:AS$210,SMALL(IF($AY$2:$AY$210=$BA$1,ROW($AY$2:$AY$210)),ROW()-ROW($BA$1)))</f>
        <v>#NUM!</v>
      </c>
      <c r="BD190" s="35" t="e" cm="1">
        <f t="array" ref="BD190">INDEX(AT$1:AT$210,SMALL(IF($AY$2:$AY$210=$BA$1,ROW($AY$2:$AY$210)),ROW()-ROW($BA$1)))</f>
        <v>#NUM!</v>
      </c>
      <c r="BE190" s="35" t="e" cm="1">
        <f t="array" ref="BE190">INDEX(AU$1:AU$210,SMALL(IF($AY$2:$AY$210=$BA$1,ROW($AY$2:$AY$210)),ROW()-ROW($BA$1)))</f>
        <v>#NUM!</v>
      </c>
    </row>
    <row r="191" spans="43:57" ht="43.2" thickTop="1" thickBot="1" x14ac:dyDescent="0.35">
      <c r="AQ191" s="50" t="s">
        <v>437</v>
      </c>
      <c r="AR191" s="41" t="s">
        <v>431</v>
      </c>
      <c r="AS191" t="s">
        <v>460</v>
      </c>
      <c r="AT191" t="s">
        <v>467</v>
      </c>
      <c r="AU191" t="s">
        <v>471</v>
      </c>
      <c r="AX191" t="b">
        <v>0</v>
      </c>
      <c r="AY191" t="str">
        <v/>
      </c>
      <c r="AZ191" t="str">
        <v/>
      </c>
      <c r="BA191" s="35" t="e" cm="1">
        <f t="array" ref="BA191">INDEX(AQ$1:AQ$210,SMALL(IF($AY$2:$AY$210=$BA$1,ROW($AY$2:$AY$210)),ROW()-ROW($BA$1)))</f>
        <v>#NUM!</v>
      </c>
      <c r="BB191" s="35" t="e" cm="1">
        <f t="array" ref="BB191">INDEX(AR$1:AR$210,SMALL(IF($AY$2:$AY$210=$BA$1,ROW($AY$2:$AY$210)),ROW()-ROW($BA$1)))</f>
        <v>#NUM!</v>
      </c>
      <c r="BC191" s="35" t="e" cm="1">
        <f t="array" ref="BC191">INDEX(AS$1:AS$210,SMALL(IF($AY$2:$AY$210=$BA$1,ROW($AY$2:$AY$210)),ROW()-ROW($BA$1)))</f>
        <v>#NUM!</v>
      </c>
      <c r="BD191" s="35" t="e" cm="1">
        <f t="array" ref="BD191">INDEX(AT$1:AT$210,SMALL(IF($AY$2:$AY$210=$BA$1,ROW($AY$2:$AY$210)),ROW()-ROW($BA$1)))</f>
        <v>#NUM!</v>
      </c>
      <c r="BE191" s="35" t="e" cm="1">
        <f t="array" ref="BE191">INDEX(AU$1:AU$210,SMALL(IF($AY$2:$AY$210=$BA$1,ROW($AY$2:$AY$210)),ROW()-ROW($BA$1)))</f>
        <v>#NUM!</v>
      </c>
    </row>
    <row r="192" spans="43:57" ht="43.2" thickTop="1" thickBot="1" x14ac:dyDescent="0.35">
      <c r="AQ192" s="51" t="s">
        <v>404</v>
      </c>
      <c r="AR192" s="41" t="s">
        <v>431</v>
      </c>
      <c r="AS192" t="s">
        <v>460</v>
      </c>
      <c r="AT192" t="s">
        <v>467</v>
      </c>
      <c r="AU192" t="s">
        <v>471</v>
      </c>
      <c r="AX192" t="b">
        <v>0</v>
      </c>
      <c r="AY192" t="str">
        <v/>
      </c>
      <c r="AZ192" t="str">
        <v/>
      </c>
      <c r="BA192" s="35" t="e" cm="1">
        <f t="array" ref="BA192">INDEX(AQ$1:AQ$210,SMALL(IF($AY$2:$AY$210=$BA$1,ROW($AY$2:$AY$210)),ROW()-ROW($BA$1)))</f>
        <v>#NUM!</v>
      </c>
      <c r="BB192" s="35" t="e" cm="1">
        <f t="array" ref="BB192">INDEX(AR$1:AR$210,SMALL(IF($AY$2:$AY$210=$BA$1,ROW($AY$2:$AY$210)),ROW()-ROW($BA$1)))</f>
        <v>#NUM!</v>
      </c>
      <c r="BC192" s="35" t="e" cm="1">
        <f t="array" ref="BC192">INDEX(AS$1:AS$210,SMALL(IF($AY$2:$AY$210=$BA$1,ROW($AY$2:$AY$210)),ROW()-ROW($BA$1)))</f>
        <v>#NUM!</v>
      </c>
      <c r="BD192" s="35" t="e" cm="1">
        <f t="array" ref="BD192">INDEX(AT$1:AT$210,SMALL(IF($AY$2:$AY$210=$BA$1,ROW($AY$2:$AY$210)),ROW()-ROW($BA$1)))</f>
        <v>#NUM!</v>
      </c>
      <c r="BE192" s="35" t="e" cm="1">
        <f t="array" ref="BE192">INDEX(AU$1:AU$210,SMALL(IF($AY$2:$AY$210=$BA$1,ROW($AY$2:$AY$210)),ROW()-ROW($BA$1)))</f>
        <v>#NUM!</v>
      </c>
    </row>
    <row r="193" spans="43:57" ht="43.2" thickTop="1" thickBot="1" x14ac:dyDescent="0.35">
      <c r="AQ193" s="51" t="s">
        <v>438</v>
      </c>
      <c r="AR193" s="41" t="s">
        <v>431</v>
      </c>
      <c r="AS193" t="s">
        <v>460</v>
      </c>
      <c r="AT193" t="s">
        <v>467</v>
      </c>
      <c r="AU193" t="s">
        <v>471</v>
      </c>
      <c r="AX193" t="b">
        <v>0</v>
      </c>
      <c r="AY193" t="str">
        <v/>
      </c>
      <c r="AZ193" t="str">
        <v/>
      </c>
      <c r="BA193" s="35" t="e" cm="1">
        <f t="array" ref="BA193">INDEX(AQ$1:AQ$210,SMALL(IF($AY$2:$AY$210=$BA$1,ROW($AY$2:$AY$210)),ROW()-ROW($BA$1)))</f>
        <v>#NUM!</v>
      </c>
      <c r="BB193" s="35" t="e" cm="1">
        <f t="array" ref="BB193">INDEX(AR$1:AR$210,SMALL(IF($AY$2:$AY$210=$BA$1,ROW($AY$2:$AY$210)),ROW()-ROW($BA$1)))</f>
        <v>#NUM!</v>
      </c>
      <c r="BC193" s="35" t="e" cm="1">
        <f t="array" ref="BC193">INDEX(AS$1:AS$210,SMALL(IF($AY$2:$AY$210=$BA$1,ROW($AY$2:$AY$210)),ROW()-ROW($BA$1)))</f>
        <v>#NUM!</v>
      </c>
      <c r="BD193" s="35" t="e" cm="1">
        <f t="array" ref="BD193">INDEX(AT$1:AT$210,SMALL(IF($AY$2:$AY$210=$BA$1,ROW($AY$2:$AY$210)),ROW()-ROW($BA$1)))</f>
        <v>#NUM!</v>
      </c>
      <c r="BE193" s="35" t="e" cm="1">
        <f t="array" ref="BE193">INDEX(AU$1:AU$210,SMALL(IF($AY$2:$AY$210=$BA$1,ROW($AY$2:$AY$210)),ROW()-ROW($BA$1)))</f>
        <v>#NUM!</v>
      </c>
    </row>
    <row r="194" spans="43:57" ht="64.2" thickTop="1" thickBot="1" x14ac:dyDescent="0.35">
      <c r="AQ194" s="51" t="s">
        <v>332</v>
      </c>
      <c r="AR194" s="41" t="s">
        <v>431</v>
      </c>
      <c r="AS194" t="s">
        <v>460</v>
      </c>
      <c r="AT194" t="s">
        <v>467</v>
      </c>
      <c r="AU194" t="s">
        <v>471</v>
      </c>
      <c r="AX194" t="b">
        <v>0</v>
      </c>
      <c r="AY194" t="str">
        <v/>
      </c>
      <c r="AZ194" t="str">
        <v/>
      </c>
      <c r="BA194" s="35" t="e" cm="1">
        <f t="array" ref="BA194">INDEX(AQ$1:AQ$210,SMALL(IF($AY$2:$AY$210=$BA$1,ROW($AY$2:$AY$210)),ROW()-ROW($BA$1)))</f>
        <v>#NUM!</v>
      </c>
      <c r="BB194" s="35" t="e" cm="1">
        <f t="array" ref="BB194">INDEX(AR$1:AR$210,SMALL(IF($AY$2:$AY$210=$BA$1,ROW($AY$2:$AY$210)),ROW()-ROW($BA$1)))</f>
        <v>#NUM!</v>
      </c>
      <c r="BC194" s="35" t="e" cm="1">
        <f t="array" ref="BC194">INDEX(AS$1:AS$210,SMALL(IF($AY$2:$AY$210=$BA$1,ROW($AY$2:$AY$210)),ROW()-ROW($BA$1)))</f>
        <v>#NUM!</v>
      </c>
      <c r="BD194" s="35" t="e" cm="1">
        <f t="array" ref="BD194">INDEX(AT$1:AT$210,SMALL(IF($AY$2:$AY$210=$BA$1,ROW($AY$2:$AY$210)),ROW()-ROW($BA$1)))</f>
        <v>#NUM!</v>
      </c>
      <c r="BE194" s="35" t="e" cm="1">
        <f t="array" ref="BE194">INDEX(AU$1:AU$210,SMALL(IF($AY$2:$AY$210=$BA$1,ROW($AY$2:$AY$210)),ROW()-ROW($BA$1)))</f>
        <v>#NUM!</v>
      </c>
    </row>
    <row r="195" spans="43:57" ht="43.2" thickTop="1" thickBot="1" x14ac:dyDescent="0.35">
      <c r="AQ195" s="51" t="s">
        <v>439</v>
      </c>
      <c r="AR195" s="41" t="s">
        <v>431</v>
      </c>
      <c r="AS195" t="s">
        <v>460</v>
      </c>
      <c r="AT195" t="s">
        <v>467</v>
      </c>
      <c r="AU195" t="s">
        <v>471</v>
      </c>
      <c r="AX195" t="b">
        <v>0</v>
      </c>
      <c r="AY195" t="str">
        <v/>
      </c>
      <c r="AZ195" t="str">
        <v/>
      </c>
      <c r="BA195" s="35" t="e" cm="1">
        <f t="array" ref="BA195">INDEX(AQ$1:AQ$210,SMALL(IF($AY$2:$AY$210=$BA$1,ROW($AY$2:$AY$210)),ROW()-ROW($BA$1)))</f>
        <v>#NUM!</v>
      </c>
      <c r="BB195" s="35" t="e" cm="1">
        <f t="array" ref="BB195">INDEX(AR$1:AR$210,SMALL(IF($AY$2:$AY$210=$BA$1,ROW($AY$2:$AY$210)),ROW()-ROW($BA$1)))</f>
        <v>#NUM!</v>
      </c>
      <c r="BC195" s="35" t="e" cm="1">
        <f t="array" ref="BC195">INDEX(AS$1:AS$210,SMALL(IF($AY$2:$AY$210=$BA$1,ROW($AY$2:$AY$210)),ROW()-ROW($BA$1)))</f>
        <v>#NUM!</v>
      </c>
      <c r="BD195" s="35" t="e" cm="1">
        <f t="array" ref="BD195">INDEX(AT$1:AT$210,SMALL(IF($AY$2:$AY$210=$BA$1,ROW($AY$2:$AY$210)),ROW()-ROW($BA$1)))</f>
        <v>#NUM!</v>
      </c>
      <c r="BE195" s="35" t="e" cm="1">
        <f t="array" ref="BE195">INDEX(AU$1:AU$210,SMALL(IF($AY$2:$AY$210=$BA$1,ROW($AY$2:$AY$210)),ROW()-ROW($BA$1)))</f>
        <v>#NUM!</v>
      </c>
    </row>
    <row r="196" spans="43:57" ht="43.2" thickTop="1" thickBot="1" x14ac:dyDescent="0.35">
      <c r="AQ196" s="51" t="s">
        <v>339</v>
      </c>
      <c r="AR196" s="41" t="s">
        <v>431</v>
      </c>
      <c r="AS196" t="s">
        <v>460</v>
      </c>
      <c r="AT196" t="s">
        <v>467</v>
      </c>
      <c r="AU196" t="s">
        <v>471</v>
      </c>
      <c r="AX196" t="b">
        <v>0</v>
      </c>
      <c r="AY196" t="str">
        <v/>
      </c>
      <c r="AZ196" t="str">
        <v/>
      </c>
      <c r="BA196" s="35" t="e" cm="1">
        <f t="array" ref="BA196">INDEX(AQ$1:AQ$210,SMALL(IF($AY$2:$AY$210=$BA$1,ROW($AY$2:$AY$210)),ROW()-ROW($BA$1)))</f>
        <v>#NUM!</v>
      </c>
      <c r="BB196" s="35" t="e" cm="1">
        <f t="array" ref="BB196">INDEX(AR$1:AR$210,SMALL(IF($AY$2:$AY$210=$BA$1,ROW($AY$2:$AY$210)),ROW()-ROW($BA$1)))</f>
        <v>#NUM!</v>
      </c>
      <c r="BC196" s="35" t="e" cm="1">
        <f t="array" ref="BC196">INDEX(AS$1:AS$210,SMALL(IF($AY$2:$AY$210=$BA$1,ROW($AY$2:$AY$210)),ROW()-ROW($BA$1)))</f>
        <v>#NUM!</v>
      </c>
      <c r="BD196" s="35" t="e" cm="1">
        <f t="array" ref="BD196">INDEX(AT$1:AT$210,SMALL(IF($AY$2:$AY$210=$BA$1,ROW($AY$2:$AY$210)),ROW()-ROW($BA$1)))</f>
        <v>#NUM!</v>
      </c>
      <c r="BE196" s="35" t="e" cm="1">
        <f t="array" ref="BE196">INDEX(AU$1:AU$210,SMALL(IF($AY$2:$AY$210=$BA$1,ROW($AY$2:$AY$210)),ROW()-ROW($BA$1)))</f>
        <v>#NUM!</v>
      </c>
    </row>
    <row r="197" spans="43:57" ht="43.2" thickTop="1" thickBot="1" x14ac:dyDescent="0.35">
      <c r="AQ197" s="80" t="s">
        <v>440</v>
      </c>
      <c r="AR197" s="41" t="s">
        <v>432</v>
      </c>
      <c r="AS197" t="s">
        <v>460</v>
      </c>
      <c r="AT197" t="s">
        <v>468</v>
      </c>
      <c r="AU197" t="s">
        <v>472</v>
      </c>
      <c r="AX197" t="b">
        <v>0</v>
      </c>
      <c r="AY197" t="str">
        <v/>
      </c>
      <c r="AZ197" t="str">
        <v/>
      </c>
      <c r="BA197" s="35" t="e" cm="1">
        <f t="array" ref="BA197">INDEX(AQ$1:AQ$210,SMALL(IF($AY$2:$AY$210=$BA$1,ROW($AY$2:$AY$210)),ROW()-ROW($BA$1)))</f>
        <v>#NUM!</v>
      </c>
      <c r="BB197" s="35" t="e" cm="1">
        <f t="array" ref="BB197">INDEX(AR$1:AR$210,SMALL(IF($AY$2:$AY$210=$BA$1,ROW($AY$2:$AY$210)),ROW()-ROW($BA$1)))</f>
        <v>#NUM!</v>
      </c>
      <c r="BC197" s="35" t="e" cm="1">
        <f t="array" ref="BC197">INDEX(AS$1:AS$210,SMALL(IF($AY$2:$AY$210=$BA$1,ROW($AY$2:$AY$210)),ROW()-ROW($BA$1)))</f>
        <v>#NUM!</v>
      </c>
      <c r="BD197" s="35" t="e" cm="1">
        <f t="array" ref="BD197">INDEX(AT$1:AT$210,SMALL(IF($AY$2:$AY$210=$BA$1,ROW($AY$2:$AY$210)),ROW()-ROW($BA$1)))</f>
        <v>#NUM!</v>
      </c>
      <c r="BE197" s="35" t="e" cm="1">
        <f t="array" ref="BE197">INDEX(AU$1:AU$210,SMALL(IF($AY$2:$AY$210=$BA$1,ROW($AY$2:$AY$210)),ROW()-ROW($BA$1)))</f>
        <v>#NUM!</v>
      </c>
    </row>
    <row r="198" spans="43:57" ht="43.2" thickTop="1" thickBot="1" x14ac:dyDescent="0.35">
      <c r="AQ198" s="48" t="s">
        <v>368</v>
      </c>
      <c r="AR198" s="41" t="s">
        <v>432</v>
      </c>
      <c r="AS198" t="s">
        <v>460</v>
      </c>
      <c r="AT198" t="s">
        <v>468</v>
      </c>
      <c r="AU198" t="s">
        <v>472</v>
      </c>
      <c r="AX198" t="b">
        <v>0</v>
      </c>
      <c r="AY198" t="str">
        <v/>
      </c>
      <c r="AZ198" t="str">
        <v/>
      </c>
      <c r="BA198" s="35" t="e" cm="1">
        <f t="array" ref="BA198">INDEX(AQ$1:AQ$210,SMALL(IF($AY$2:$AY$210=$BA$1,ROW($AY$2:$AY$210)),ROW()-ROW($BA$1)))</f>
        <v>#NUM!</v>
      </c>
      <c r="BB198" s="35" t="e" cm="1">
        <f t="array" ref="BB198">INDEX(AR$1:AR$210,SMALL(IF($AY$2:$AY$210=$BA$1,ROW($AY$2:$AY$210)),ROW()-ROW($BA$1)))</f>
        <v>#NUM!</v>
      </c>
      <c r="BC198" s="35" t="e" cm="1">
        <f t="array" ref="BC198">INDEX(AS$1:AS$210,SMALL(IF($AY$2:$AY$210=$BA$1,ROW($AY$2:$AY$210)),ROW()-ROW($BA$1)))</f>
        <v>#NUM!</v>
      </c>
      <c r="BD198" s="35" t="e" cm="1">
        <f t="array" ref="BD198">INDEX(AT$1:AT$210,SMALL(IF($AY$2:$AY$210=$BA$1,ROW($AY$2:$AY$210)),ROW()-ROW($BA$1)))</f>
        <v>#NUM!</v>
      </c>
      <c r="BE198" s="35" t="e" cm="1">
        <f t="array" ref="BE198">INDEX(AU$1:AU$210,SMALL(IF($AY$2:$AY$210=$BA$1,ROW($AY$2:$AY$210)),ROW()-ROW($BA$1)))</f>
        <v>#NUM!</v>
      </c>
    </row>
    <row r="199" spans="43:57" ht="43.2" thickTop="1" thickBot="1" x14ac:dyDescent="0.35">
      <c r="AQ199" s="48" t="s">
        <v>370</v>
      </c>
      <c r="AR199" s="41" t="s">
        <v>432</v>
      </c>
      <c r="AS199" t="s">
        <v>460</v>
      </c>
      <c r="AT199" t="s">
        <v>468</v>
      </c>
      <c r="AU199" t="s">
        <v>472</v>
      </c>
      <c r="AX199" t="b">
        <v>0</v>
      </c>
      <c r="AY199" t="str">
        <v/>
      </c>
      <c r="AZ199" t="str">
        <v/>
      </c>
      <c r="BA199" s="35" t="e" cm="1">
        <f t="array" ref="BA199">INDEX(AQ$1:AQ$210,SMALL(IF($AY$2:$AY$210=$BA$1,ROW($AY$2:$AY$210)),ROW()-ROW($BA$1)))</f>
        <v>#NUM!</v>
      </c>
      <c r="BB199" s="35" t="e" cm="1">
        <f t="array" ref="BB199">INDEX(AR$1:AR$210,SMALL(IF($AY$2:$AY$210=$BA$1,ROW($AY$2:$AY$210)),ROW()-ROW($BA$1)))</f>
        <v>#NUM!</v>
      </c>
      <c r="BC199" s="35" t="e" cm="1">
        <f t="array" ref="BC199">INDEX(AS$1:AS$210,SMALL(IF($AY$2:$AY$210=$BA$1,ROW($AY$2:$AY$210)),ROW()-ROW($BA$1)))</f>
        <v>#NUM!</v>
      </c>
      <c r="BD199" s="35" t="e" cm="1">
        <f t="array" ref="BD199">INDEX(AT$1:AT$210,SMALL(IF($AY$2:$AY$210=$BA$1,ROW($AY$2:$AY$210)),ROW()-ROW($BA$1)))</f>
        <v>#NUM!</v>
      </c>
      <c r="BE199" s="35" t="e" cm="1">
        <f t="array" ref="BE199">INDEX(AU$1:AU$210,SMALL(IF($AY$2:$AY$210=$BA$1,ROW($AY$2:$AY$210)),ROW()-ROW($BA$1)))</f>
        <v>#NUM!</v>
      </c>
    </row>
    <row r="200" spans="43:57" ht="43.2" thickTop="1" thickBot="1" x14ac:dyDescent="0.35">
      <c r="AQ200" s="48" t="s">
        <v>354</v>
      </c>
      <c r="AR200" s="41" t="s">
        <v>432</v>
      </c>
      <c r="AS200" t="s">
        <v>460</v>
      </c>
      <c r="AT200" t="s">
        <v>468</v>
      </c>
      <c r="AU200" t="s">
        <v>472</v>
      </c>
      <c r="AX200" t="b">
        <v>0</v>
      </c>
      <c r="AY200" t="str">
        <v/>
      </c>
      <c r="AZ200" t="str">
        <v/>
      </c>
      <c r="BA200" s="35" t="e" cm="1">
        <f t="array" ref="BA200">INDEX(AQ$1:AQ$210,SMALL(IF($AY$2:$AY$210=$BA$1,ROW($AY$2:$AY$210)),ROW()-ROW($BA$1)))</f>
        <v>#NUM!</v>
      </c>
      <c r="BB200" s="35" t="e" cm="1">
        <f t="array" ref="BB200">INDEX(AR$1:AR$210,SMALL(IF($AY$2:$AY$210=$BA$1,ROW($AY$2:$AY$210)),ROW()-ROW($BA$1)))</f>
        <v>#NUM!</v>
      </c>
      <c r="BC200" s="35" t="e" cm="1">
        <f t="array" ref="BC200">INDEX(AS$1:AS$210,SMALL(IF($AY$2:$AY$210=$BA$1,ROW($AY$2:$AY$210)),ROW()-ROW($BA$1)))</f>
        <v>#NUM!</v>
      </c>
      <c r="BD200" s="35" t="e" cm="1">
        <f t="array" ref="BD200">INDEX(AT$1:AT$210,SMALL(IF($AY$2:$AY$210=$BA$1,ROW($AY$2:$AY$210)),ROW()-ROW($BA$1)))</f>
        <v>#NUM!</v>
      </c>
      <c r="BE200" s="35" t="e" cm="1">
        <f t="array" ref="BE200">INDEX(AU$1:AU$210,SMALL(IF($AY$2:$AY$210=$BA$1,ROW($AY$2:$AY$210)),ROW()-ROW($BA$1)))</f>
        <v>#NUM!</v>
      </c>
    </row>
    <row r="201" spans="43:57" ht="43.2" thickTop="1" thickBot="1" x14ac:dyDescent="0.35">
      <c r="AQ201" s="48" t="s">
        <v>441</v>
      </c>
      <c r="AR201" s="41" t="s">
        <v>432</v>
      </c>
      <c r="AS201" t="s">
        <v>460</v>
      </c>
      <c r="AT201" t="s">
        <v>468</v>
      </c>
      <c r="AU201" t="s">
        <v>472</v>
      </c>
      <c r="AX201" t="b">
        <v>0</v>
      </c>
      <c r="AY201" t="str">
        <v/>
      </c>
      <c r="AZ201" t="str">
        <v/>
      </c>
      <c r="BA201" s="35" t="e" cm="1">
        <f t="array" ref="BA201">INDEX(AQ$1:AQ$210,SMALL(IF($AY$2:$AY$210=$BA$1,ROW($AY$2:$AY$210)),ROW()-ROW($BA$1)))</f>
        <v>#NUM!</v>
      </c>
      <c r="BB201" s="35" t="e" cm="1">
        <f t="array" ref="BB201">INDEX(AR$1:AR$210,SMALL(IF($AY$2:$AY$210=$BA$1,ROW($AY$2:$AY$210)),ROW()-ROW($BA$1)))</f>
        <v>#NUM!</v>
      </c>
      <c r="BC201" s="35" t="e" cm="1">
        <f t="array" ref="BC201">INDEX(AS$1:AS$210,SMALL(IF($AY$2:$AY$210=$BA$1,ROW($AY$2:$AY$210)),ROW()-ROW($BA$1)))</f>
        <v>#NUM!</v>
      </c>
      <c r="BD201" s="35" t="e" cm="1">
        <f t="array" ref="BD201">INDEX(AT$1:AT$210,SMALL(IF($AY$2:$AY$210=$BA$1,ROW($AY$2:$AY$210)),ROW()-ROW($BA$1)))</f>
        <v>#NUM!</v>
      </c>
      <c r="BE201" s="35" t="e" cm="1">
        <f t="array" ref="BE201">INDEX(AU$1:AU$210,SMALL(IF($AY$2:$AY$210=$BA$1,ROW($AY$2:$AY$210)),ROW()-ROW($BA$1)))</f>
        <v>#NUM!</v>
      </c>
    </row>
    <row r="202" spans="43:57" ht="43.2" thickTop="1" thickBot="1" x14ac:dyDescent="0.35">
      <c r="AQ202" s="48" t="s">
        <v>372</v>
      </c>
      <c r="AR202" s="41" t="s">
        <v>432</v>
      </c>
      <c r="AS202" t="s">
        <v>460</v>
      </c>
      <c r="AT202" t="s">
        <v>468</v>
      </c>
      <c r="AU202" t="s">
        <v>472</v>
      </c>
      <c r="AX202" t="b">
        <v>0</v>
      </c>
      <c r="AY202" t="str">
        <v/>
      </c>
      <c r="AZ202" t="str">
        <v/>
      </c>
      <c r="BA202" s="35" t="e" cm="1">
        <f t="array" ref="BA202">INDEX(AQ$1:AQ$210,SMALL(IF($AY$2:$AY$210=$BA$1,ROW($AY$2:$AY$210)),ROW()-ROW($BA$1)))</f>
        <v>#NUM!</v>
      </c>
      <c r="BB202" s="35" t="e" cm="1">
        <f t="array" ref="BB202">INDEX(AR$1:AR$210,SMALL(IF($AY$2:$AY$210=$BA$1,ROW($AY$2:$AY$210)),ROW()-ROW($BA$1)))</f>
        <v>#NUM!</v>
      </c>
      <c r="BC202" s="35" t="e" cm="1">
        <f t="array" ref="BC202">INDEX(AS$1:AS$210,SMALL(IF($AY$2:$AY$210=$BA$1,ROW($AY$2:$AY$210)),ROW()-ROW($BA$1)))</f>
        <v>#NUM!</v>
      </c>
      <c r="BD202" s="35" t="e" cm="1">
        <f t="array" ref="BD202">INDEX(AT$1:AT$210,SMALL(IF($AY$2:$AY$210=$BA$1,ROW($AY$2:$AY$210)),ROW()-ROW($BA$1)))</f>
        <v>#NUM!</v>
      </c>
      <c r="BE202" s="35" t="e" cm="1">
        <f t="array" ref="BE202">INDEX(AU$1:AU$210,SMALL(IF($AY$2:$AY$210=$BA$1,ROW($AY$2:$AY$210)),ROW()-ROW($BA$1)))</f>
        <v>#NUM!</v>
      </c>
    </row>
    <row r="203" spans="43:57" ht="43.2" thickTop="1" thickBot="1" x14ac:dyDescent="0.35">
      <c r="AQ203" s="48" t="s">
        <v>375</v>
      </c>
      <c r="AR203" s="41" t="s">
        <v>432</v>
      </c>
      <c r="AS203" t="s">
        <v>460</v>
      </c>
      <c r="AT203" t="s">
        <v>468</v>
      </c>
      <c r="AU203" t="s">
        <v>472</v>
      </c>
      <c r="AX203" t="b">
        <v>0</v>
      </c>
      <c r="AY203" t="str">
        <v/>
      </c>
      <c r="AZ203" t="str">
        <v/>
      </c>
      <c r="BA203" s="35" t="e" cm="1">
        <f t="array" ref="BA203">INDEX(AQ$1:AQ$210,SMALL(IF($AY$2:$AY$210=$BA$1,ROW($AY$2:$AY$210)),ROW()-ROW($BA$1)))</f>
        <v>#NUM!</v>
      </c>
      <c r="BB203" s="35" t="e" cm="1">
        <f t="array" ref="BB203">INDEX(AR$1:AR$210,SMALL(IF($AY$2:$AY$210=$BA$1,ROW($AY$2:$AY$210)),ROW()-ROW($BA$1)))</f>
        <v>#NUM!</v>
      </c>
      <c r="BC203" s="35" t="e" cm="1">
        <f t="array" ref="BC203">INDEX(AS$1:AS$210,SMALL(IF($AY$2:$AY$210=$BA$1,ROW($AY$2:$AY$210)),ROW()-ROW($BA$1)))</f>
        <v>#NUM!</v>
      </c>
      <c r="BD203" s="35" t="e" cm="1">
        <f t="array" ref="BD203">INDEX(AT$1:AT$210,SMALL(IF($AY$2:$AY$210=$BA$1,ROW($AY$2:$AY$210)),ROW()-ROW($BA$1)))</f>
        <v>#NUM!</v>
      </c>
      <c r="BE203" s="35" t="e" cm="1">
        <f t="array" ref="BE203">INDEX(AU$1:AU$210,SMALL(IF($AY$2:$AY$210=$BA$1,ROW($AY$2:$AY$210)),ROW()-ROW($BA$1)))</f>
        <v>#NUM!</v>
      </c>
    </row>
    <row r="204" spans="43:57" ht="43.2" thickTop="1" thickBot="1" x14ac:dyDescent="0.35">
      <c r="AQ204" s="48" t="s">
        <v>442</v>
      </c>
      <c r="AR204" s="41" t="s">
        <v>432</v>
      </c>
      <c r="AS204" t="s">
        <v>460</v>
      </c>
      <c r="AT204" t="s">
        <v>468</v>
      </c>
      <c r="AU204" t="s">
        <v>472</v>
      </c>
      <c r="AX204" t="b">
        <v>0</v>
      </c>
      <c r="AY204" t="str">
        <v/>
      </c>
      <c r="AZ204" t="str">
        <v/>
      </c>
      <c r="BA204" s="35" t="e" cm="1">
        <f t="array" ref="BA204">INDEX(AQ$1:AQ$210,SMALL(IF($AY$2:$AY$210=$BA$1,ROW($AY$2:$AY$210)),ROW()-ROW($BA$1)))</f>
        <v>#NUM!</v>
      </c>
      <c r="BB204" s="35" t="e" cm="1">
        <f t="array" ref="BB204">INDEX(AR$1:AR$210,SMALL(IF($AY$2:$AY$210=$BA$1,ROW($AY$2:$AY$210)),ROW()-ROW($BA$1)))</f>
        <v>#NUM!</v>
      </c>
      <c r="BC204" s="35" t="e" cm="1">
        <f t="array" ref="BC204">INDEX(AS$1:AS$210,SMALL(IF($AY$2:$AY$210=$BA$1,ROW($AY$2:$AY$210)),ROW()-ROW($BA$1)))</f>
        <v>#NUM!</v>
      </c>
      <c r="BD204" s="35" t="e" cm="1">
        <f t="array" ref="BD204">INDEX(AT$1:AT$210,SMALL(IF($AY$2:$AY$210=$BA$1,ROW($AY$2:$AY$210)),ROW()-ROW($BA$1)))</f>
        <v>#NUM!</v>
      </c>
      <c r="BE204" s="35" t="e" cm="1">
        <f t="array" ref="BE204">INDEX(AU$1:AU$210,SMALL(IF($AY$2:$AY$210=$BA$1,ROW($AY$2:$AY$210)),ROW()-ROW($BA$1)))</f>
        <v>#NUM!</v>
      </c>
    </row>
    <row r="205" spans="43:57" ht="43.2" thickTop="1" thickBot="1" x14ac:dyDescent="0.35">
      <c r="AQ205" s="49" t="s">
        <v>415</v>
      </c>
      <c r="AR205" s="41" t="s">
        <v>432</v>
      </c>
      <c r="AS205" t="s">
        <v>460</v>
      </c>
      <c r="AT205" t="s">
        <v>468</v>
      </c>
      <c r="AU205" t="s">
        <v>472</v>
      </c>
      <c r="AX205" t="b">
        <v>0</v>
      </c>
      <c r="AY205" t="str">
        <v/>
      </c>
      <c r="AZ205" t="str">
        <v/>
      </c>
      <c r="BA205" s="35" t="e" cm="1">
        <f t="array" ref="BA205">INDEX(AQ$1:AQ$210,SMALL(IF($AY$2:$AY$210=$BA$1,ROW($AY$2:$AY$210)),ROW()-ROW($BA$1)))</f>
        <v>#NUM!</v>
      </c>
      <c r="BB205" s="35" t="e" cm="1">
        <f t="array" ref="BB205">INDEX(AR$1:AR$210,SMALL(IF($AY$2:$AY$210=$BA$1,ROW($AY$2:$AY$210)),ROW()-ROW($BA$1)))</f>
        <v>#NUM!</v>
      </c>
      <c r="BC205" s="35" t="e" cm="1">
        <f t="array" ref="BC205">INDEX(AS$1:AS$210,SMALL(IF($AY$2:$AY$210=$BA$1,ROW($AY$2:$AY$210)),ROW()-ROW($BA$1)))</f>
        <v>#NUM!</v>
      </c>
      <c r="BD205" s="35" t="e" cm="1">
        <f t="array" ref="BD205">INDEX(AT$1:AT$210,SMALL(IF($AY$2:$AY$210=$BA$1,ROW($AY$2:$AY$210)),ROW()-ROW($BA$1)))</f>
        <v>#NUM!</v>
      </c>
      <c r="BE205" s="35" t="e" cm="1">
        <f t="array" ref="BE205">INDEX(AU$1:AU$210,SMALL(IF($AY$2:$AY$210=$BA$1,ROW($AY$2:$AY$210)),ROW()-ROW($BA$1)))</f>
        <v>#NUM!</v>
      </c>
    </row>
    <row r="206" spans="43:57" ht="64.2" thickTop="1" thickBot="1" x14ac:dyDescent="0.35">
      <c r="AQ206" s="46" t="s">
        <v>371</v>
      </c>
      <c r="AR206" s="41" t="s">
        <v>433</v>
      </c>
      <c r="AS206" t="s">
        <v>460</v>
      </c>
      <c r="AT206" t="s">
        <v>469</v>
      </c>
      <c r="AU206" t="s">
        <v>472</v>
      </c>
      <c r="AX206" t="b">
        <v>0</v>
      </c>
      <c r="AY206" t="str">
        <v/>
      </c>
      <c r="AZ206" t="str">
        <v/>
      </c>
      <c r="BA206" s="35" t="e" cm="1">
        <f t="array" ref="BA206">INDEX(AQ$1:AQ$210,SMALL(IF($AY$2:$AY$210=$BA$1,ROW($AY$2:$AY$210)),ROW()-ROW($BA$1)))</f>
        <v>#NUM!</v>
      </c>
      <c r="BB206" s="35" t="e" cm="1">
        <f t="array" ref="BB206">INDEX(AR$1:AR$210,SMALL(IF($AY$2:$AY$210=$BA$1,ROW($AY$2:$AY$210)),ROW()-ROW($BA$1)))</f>
        <v>#NUM!</v>
      </c>
      <c r="BC206" s="35" t="e" cm="1">
        <f t="array" ref="BC206">INDEX(AS$1:AS$210,SMALL(IF($AY$2:$AY$210=$BA$1,ROW($AY$2:$AY$210)),ROW()-ROW($BA$1)))</f>
        <v>#NUM!</v>
      </c>
      <c r="BD206" s="35" t="e" cm="1">
        <f t="array" ref="BD206">INDEX(AT$1:AT$210,SMALL(IF($AY$2:$AY$210=$BA$1,ROW($AY$2:$AY$210)),ROW()-ROW($BA$1)))</f>
        <v>#NUM!</v>
      </c>
      <c r="BE206" s="35" t="e" cm="1">
        <f t="array" ref="BE206">INDEX(AU$1:AU$210,SMALL(IF($AY$2:$AY$210=$BA$1,ROW($AY$2:$AY$210)),ROW()-ROW($BA$1)))</f>
        <v>#NUM!</v>
      </c>
    </row>
    <row r="207" spans="43:57" ht="64.2" thickTop="1" thickBot="1" x14ac:dyDescent="0.35">
      <c r="AQ207" s="47" t="s">
        <v>443</v>
      </c>
      <c r="AR207" s="41" t="s">
        <v>433</v>
      </c>
      <c r="AS207" t="s">
        <v>460</v>
      </c>
      <c r="AT207" t="s">
        <v>469</v>
      </c>
      <c r="AU207" t="s">
        <v>472</v>
      </c>
      <c r="AX207" t="b">
        <v>0</v>
      </c>
      <c r="AY207" t="str">
        <v/>
      </c>
      <c r="AZ207" t="str">
        <v/>
      </c>
      <c r="BA207" s="35" t="e" cm="1">
        <f t="array" ref="BA207">INDEX(AQ$1:AQ$210,SMALL(IF($AY$2:$AY$210=$BA$1,ROW($AY$2:$AY$210)),ROW()-ROW($BA$1)))</f>
        <v>#NUM!</v>
      </c>
      <c r="BB207" s="35" t="e" cm="1">
        <f t="array" ref="BB207">INDEX(AR$1:AR$210,SMALL(IF($AY$2:$AY$210=$BA$1,ROW($AY$2:$AY$210)),ROW()-ROW($BA$1)))</f>
        <v>#NUM!</v>
      </c>
      <c r="BC207" s="35" t="e" cm="1">
        <f t="array" ref="BC207">INDEX(AS$1:AS$210,SMALL(IF($AY$2:$AY$210=$BA$1,ROW($AY$2:$AY$210)),ROW()-ROW($BA$1)))</f>
        <v>#NUM!</v>
      </c>
      <c r="BD207" s="35" t="e" cm="1">
        <f t="array" ref="BD207">INDEX(AT$1:AT$210,SMALL(IF($AY$2:$AY$210=$BA$1,ROW($AY$2:$AY$210)),ROW()-ROW($BA$1)))</f>
        <v>#NUM!</v>
      </c>
      <c r="BE207" s="35" t="e" cm="1">
        <f t="array" ref="BE207">INDEX(AU$1:AU$210,SMALL(IF($AY$2:$AY$210=$BA$1,ROW($AY$2:$AY$210)),ROW()-ROW($BA$1)))</f>
        <v>#NUM!</v>
      </c>
    </row>
    <row r="208" spans="43:57" ht="64.2" thickTop="1" thickBot="1" x14ac:dyDescent="0.35">
      <c r="AQ208" s="47" t="s">
        <v>444</v>
      </c>
      <c r="AR208" s="41" t="s">
        <v>433</v>
      </c>
      <c r="AS208" t="s">
        <v>460</v>
      </c>
      <c r="AT208" t="s">
        <v>469</v>
      </c>
      <c r="AU208" t="s">
        <v>472</v>
      </c>
      <c r="AX208" t="b">
        <v>0</v>
      </c>
      <c r="AY208" t="str">
        <v/>
      </c>
      <c r="AZ208" t="str">
        <v/>
      </c>
      <c r="BA208" s="35" t="e" cm="1">
        <f t="array" ref="BA208">INDEX(AQ$1:AQ$210,SMALL(IF($AY$2:$AY$210=$BA$1,ROW($AY$2:$AY$210)),ROW()-ROW($BA$1)))</f>
        <v>#NUM!</v>
      </c>
      <c r="BB208" s="35" t="e" cm="1">
        <f t="array" ref="BB208">INDEX(AR$1:AR$210,SMALL(IF($AY$2:$AY$210=$BA$1,ROW($AY$2:$AY$210)),ROW()-ROW($BA$1)))</f>
        <v>#NUM!</v>
      </c>
      <c r="BC208" s="35" t="e" cm="1">
        <f t="array" ref="BC208">INDEX(AS$1:AS$210,SMALL(IF($AY$2:$AY$210=$BA$1,ROW($AY$2:$AY$210)),ROW()-ROW($BA$1)))</f>
        <v>#NUM!</v>
      </c>
      <c r="BD208" s="35" t="e" cm="1">
        <f t="array" ref="BD208">INDEX(AT$1:AT$210,SMALL(IF($AY$2:$AY$210=$BA$1,ROW($AY$2:$AY$210)),ROW()-ROW($BA$1)))</f>
        <v>#NUM!</v>
      </c>
      <c r="BE208" s="35" t="e" cm="1">
        <f t="array" ref="BE208">INDEX(AU$1:AU$210,SMALL(IF($AY$2:$AY$210=$BA$1,ROW($AY$2:$AY$210)),ROW()-ROW($BA$1)))</f>
        <v>#NUM!</v>
      </c>
    </row>
    <row r="209" spans="43:57" ht="64.2" thickTop="1" thickBot="1" x14ac:dyDescent="0.35">
      <c r="AQ209" s="47" t="s">
        <v>445</v>
      </c>
      <c r="AR209" s="41" t="s">
        <v>433</v>
      </c>
      <c r="AS209" t="s">
        <v>460</v>
      </c>
      <c r="AT209" t="s">
        <v>469</v>
      </c>
      <c r="AU209" t="s">
        <v>472</v>
      </c>
      <c r="AX209" t="b">
        <v>0</v>
      </c>
      <c r="AY209" t="str">
        <v/>
      </c>
      <c r="AZ209" t="str">
        <v/>
      </c>
      <c r="BA209" s="35" t="e" cm="1">
        <f t="array" ref="BA209">INDEX(AQ$1:AQ$210,SMALL(IF($AY$2:$AY$210=$BA$1,ROW($AY$2:$AY$210)),ROW()-ROW($BA$1)))</f>
        <v>#NUM!</v>
      </c>
      <c r="BB209" s="35" t="e" cm="1">
        <f t="array" ref="BB209">INDEX(AR$1:AR$210,SMALL(IF($AY$2:$AY$210=$BA$1,ROW($AY$2:$AY$210)),ROW()-ROW($BA$1)))</f>
        <v>#NUM!</v>
      </c>
      <c r="BC209" s="35" t="e" cm="1">
        <f t="array" ref="BC209">INDEX(AS$1:AS$210,SMALL(IF($AY$2:$AY$210=$BA$1,ROW($AY$2:$AY$210)),ROW()-ROW($BA$1)))</f>
        <v>#NUM!</v>
      </c>
      <c r="BD209" s="35" t="e" cm="1">
        <f t="array" ref="BD209">INDEX(AT$1:AT$210,SMALL(IF($AY$2:$AY$210=$BA$1,ROW($AY$2:$AY$210)),ROW()-ROW($BA$1)))</f>
        <v>#NUM!</v>
      </c>
      <c r="BE209" s="35" t="e" cm="1">
        <f t="array" ref="BE209">INDEX(AU$1:AU$210,SMALL(IF($AY$2:$AY$210=$BA$1,ROW($AY$2:$AY$210)),ROW()-ROW($BA$1)))</f>
        <v>#NUM!</v>
      </c>
    </row>
    <row r="210" spans="43:57" ht="64.2" thickTop="1" thickBot="1" x14ac:dyDescent="0.35">
      <c r="AQ210" s="47" t="s">
        <v>446</v>
      </c>
      <c r="AR210" s="41" t="s">
        <v>433</v>
      </c>
      <c r="AS210" t="s">
        <v>460</v>
      </c>
      <c r="AT210" t="s">
        <v>469</v>
      </c>
      <c r="AU210" t="s">
        <v>472</v>
      </c>
      <c r="AX210" t="b">
        <v>0</v>
      </c>
      <c r="AY210" t="str">
        <v/>
      </c>
      <c r="AZ210" t="str">
        <v/>
      </c>
      <c r="BA210" s="35" t="e" cm="1">
        <f t="array" ref="BA210">INDEX(AQ$1:AQ$210,SMALL(IF($AY$2:$AY$210=$BA$1,ROW($AY$2:$AY$210)),ROW()-ROW($BA$1)))</f>
        <v>#NUM!</v>
      </c>
      <c r="BB210" s="35" t="e" cm="1">
        <f t="array" ref="BB210">INDEX(AR$1:AR$210,SMALL(IF($AY$2:$AY$210=$BA$1,ROW($AY$2:$AY$210)),ROW()-ROW($BA$1)))</f>
        <v>#NUM!</v>
      </c>
      <c r="BC210" s="35" t="e" cm="1">
        <f t="array" ref="BC210">INDEX(AS$1:AS$210,SMALL(IF($AY$2:$AY$210=$BA$1,ROW($AY$2:$AY$210)),ROW()-ROW($BA$1)))</f>
        <v>#NUM!</v>
      </c>
      <c r="BD210" s="35" t="e" cm="1">
        <f t="array" ref="BD210">INDEX(AT$1:AT$210,SMALL(IF($AY$2:$AY$210=$BA$1,ROW($AY$2:$AY$210)),ROW()-ROW($BA$1)))</f>
        <v>#NUM!</v>
      </c>
      <c r="BE210" s="35" t="e" cm="1">
        <f t="array" ref="BE210">INDEX(AU$1:AU$210,SMALL(IF($AY$2:$AY$210=$BA$1,ROW($AY$2:$AY$210)),ROW()-ROW($BA$1)))</f>
        <v>#NUM!</v>
      </c>
    </row>
    <row r="211" spans="43:57" ht="15" thickTop="1" x14ac:dyDescent="0.3"/>
  </sheetData>
  <customSheetViews>
    <customSheetView guid="{3079D2C0-EF2E-48E1-BAA9-7B24B5ED0808}" scale="70" showPageBreaks="1" topLeftCell="N4">
      <selection activeCell="Q3" sqref="Q3"/>
      <pageMargins left="0.7" right="0.7" top="0.75" bottom="0.75" header="0.3" footer="0.3"/>
      <pageSetup paperSize="9" orientation="portrait" r:id="rId1"/>
    </customSheetView>
  </customSheetViews>
  <mergeCells count="7">
    <mergeCell ref="A52:A53"/>
    <mergeCell ref="C52:C53"/>
    <mergeCell ref="A10:A11"/>
    <mergeCell ref="B10:B11"/>
    <mergeCell ref="A13:A14"/>
    <mergeCell ref="B13:B14"/>
    <mergeCell ref="C13:C14"/>
  </mergeCells>
  <hyperlinks>
    <hyperlink ref="B60" r:id="rId2" display="about:blank" xr:uid="{3D4CA38F-3FCC-4064-8431-D55FBBACDDA4}"/>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3 A D V / B 1 c K a k A A A A 9 g A A A B I A H A B D b 2 5 m a W c v U G F j a 2 F n Z S 5 4 b W w g o h g A K K A U A A A A A A A A A A A A A A A A A A A A A A A A A A A A h Y + 9 D o I w G E V f h X S n f y 6 E f J R E B x d J T E y M a 1 M q N E I x t F j e z c F H 8 h X E K O r m e M 8 9 w 7 3 3 6 w 3 y s W 2 i i + 6 d 6 W y G G K Y o 0 l Z 1 p b F V h g Z / j B O U C 9 h K d Z K V j i b Z u n R 0 Z Y Z q 7 8 8 p I S E E H B a 4 6 y v C K W X k U G x 2 q t a t R B / Z / J d j Y 5 2 X V m k k Y P 8 a I z h m L M G c c k y B z B A K Y 7 8 C n / Y + 2 x 8 I q 6 H x Q 6 + F t v F 6 C W S O Q N 4 f x A N Q S w M E F A A C A A g A g 3 A D 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N w A 1 c o i k e 4 D g A A A B E A A A A T A B w A R m 9 y b X V s Y X M v U 2 V j d G l v b j E u b S C i G A A o o B Q A A A A A A A A A A A A A A A A A A A A A A A A A A A A r T k 0 u y c z P U w i G 0 I b W A F B L A Q I t A B Q A A g A I A I N w A 1 f w d X C m p A A A A P Y A A A A S A A A A A A A A A A A A A A A A A A A A A A B D b 2 5 m a W c v U G F j a 2 F n Z S 5 4 b W x Q S w E C L Q A U A A I A C A C D c A N X D 8 r p q 6 Q A A A D p A A A A E w A A A A A A A A A A A A A A A A D w A A A A W 0 N v b n R l b n R f V H l w Z X N d L n h t b F B L A Q I t A B Q A A g A I A I N w A 1 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U E g I T 0 I v P T L C T e U 8 t 3 H 2 8 A A A A A A I A A A A A A A N m A A D A A A A A E A A A A G 4 t r 1 C I e K O 1 3 z l P S / d 9 / Z Y A A A A A B I A A A K A A A A A Q A A A A T L N u r i E G / U V K 2 O o i 9 X t P h V A A A A A 4 Q u L 0 o E J 0 O b X k 5 E 1 N h Y Z F 9 k v c Y u X M 2 e 1 H z 7 4 f k l b b / t t m x v l a b z N U x 1 9 B N G a w o d d j B D A k + + + G P Z U L h X Z 9 E 2 K H o k n l 4 P 6 / E D v 0 5 m u I 0 h 0 c l R Q A A A A J f 4 1 v Q Y D 9 a N q M V c C y h k m C 8 9 r 6 F w = = < / D a t a M a s h u p > 
</file>

<file path=customXml/itemProps1.xml><?xml version="1.0" encoding="utf-8"?>
<ds:datastoreItem xmlns:ds="http://schemas.openxmlformats.org/officeDocument/2006/customXml" ds:itemID="{F4EE0FDE-E39B-4480-81D8-23D20735F2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1. Assessment Biography</vt:lpstr>
      <vt:lpstr>2. Targeting your Primary ILO</vt:lpstr>
      <vt:lpstr>3. Deconstructing Your ILO's</vt:lpstr>
      <vt:lpstr>4. ID'ing Barriers to Engagment</vt:lpstr>
      <vt:lpstr>Sheet4</vt:lpstr>
      <vt:lpstr>5. Finding Assessment Activity</vt:lpstr>
      <vt:lpstr>Sheet7</vt:lpstr>
      <vt:lpstr>Sheet8</vt:lpstr>
      <vt:lpstr>Sheet6</vt:lpstr>
      <vt:lpstr>Sheet2</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Errol Rivera</dc:creator>
  <cp:lastModifiedBy>Errol Rivera</cp:lastModifiedBy>
  <cp:lastPrinted>2023-08-07T11:11:28Z</cp:lastPrinted>
  <dcterms:created xsi:type="dcterms:W3CDTF">2023-07-12T11:25:06Z</dcterms:created>
  <dcterms:modified xsi:type="dcterms:W3CDTF">2024-02-05T15:17:52Z</dcterms:modified>
</cp:coreProperties>
</file>